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231" documentId="8_{2D9BF3CF-C423-4C88-99E6-E631421934F4}" xr6:coauthVersionLast="47" xr6:coauthVersionMax="47" xr10:uidLastSave="{4072C00D-B417-436A-AE23-5DB2E58629EA}"/>
  <bookViews>
    <workbookView xWindow="28680" yWindow="825" windowWidth="29040" windowHeight="15720" xr2:uid="{00000000-000D-0000-FFFF-FFFF00000000}"/>
  </bookViews>
  <sheets>
    <sheet name="ENGLISH" sheetId="7" r:id="rId1"/>
    <sheet name="FRANÇAIS" sheetId="10" r:id="rId2"/>
    <sheet name="AUTOCHTONE, DIVERSITÉ-FR" sheetId="2" state="hidden" r:id="rId3"/>
  </sheets>
  <definedNames>
    <definedName name="_xlnm.Print_Area" localSheetId="2">'AUTOCHTONE, DIVERSITÉ-FR'!$A$1:$O$83</definedName>
    <definedName name="_xlnm.Print_Area" localSheetId="0">ENGLISH!$A$1:$O$89</definedName>
    <definedName name="_xlnm.Print_Area" localSheetId="1">FRANÇAIS!$A$1:$O$89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3" i="10" l="1"/>
  <c r="K53" i="7"/>
  <c r="D10" i="7" l="1"/>
  <c r="D10" i="10"/>
  <c r="B55" i="7" l="1"/>
  <c r="B63" i="7"/>
  <c r="B61" i="7"/>
  <c r="B59" i="7"/>
  <c r="B57" i="7"/>
  <c r="B53" i="7"/>
  <c r="B53" i="10"/>
  <c r="B83" i="10" l="1"/>
  <c r="D72" i="10"/>
  <c r="V63" i="10"/>
  <c r="D63" i="10"/>
  <c r="B63" i="10"/>
  <c r="V61" i="10"/>
  <c r="H61" i="10"/>
  <c r="G38" i="10" s="1"/>
  <c r="D61" i="10"/>
  <c r="B61" i="10"/>
  <c r="V59" i="10"/>
  <c r="D59" i="10"/>
  <c r="B59" i="10"/>
  <c r="V57" i="10"/>
  <c r="D57" i="10"/>
  <c r="B57" i="10"/>
  <c r="V55" i="10"/>
  <c r="D55" i="10"/>
  <c r="B55" i="10"/>
  <c r="V53" i="10"/>
  <c r="D53" i="10"/>
  <c r="W39" i="10"/>
  <c r="V39" i="10"/>
  <c r="B39" i="10"/>
  <c r="W38" i="10"/>
  <c r="V38" i="10"/>
  <c r="B38" i="10"/>
  <c r="W37" i="10"/>
  <c r="V37" i="10"/>
  <c r="B37" i="10"/>
  <c r="W36" i="10"/>
  <c r="V36" i="10"/>
  <c r="B36" i="10"/>
  <c r="W35" i="10"/>
  <c r="B35" i="10"/>
  <c r="W34" i="10"/>
  <c r="V34" i="10"/>
  <c r="B34" i="10"/>
  <c r="F33" i="10"/>
  <c r="F25" i="10"/>
  <c r="E25" i="10"/>
  <c r="D25" i="10"/>
  <c r="X24" i="10"/>
  <c r="H24" i="10"/>
  <c r="X23" i="10"/>
  <c r="H23" i="10"/>
  <c r="X22" i="10"/>
  <c r="W59" i="10" s="1"/>
  <c r="B60" i="10" s="1"/>
  <c r="H22" i="10"/>
  <c r="X21" i="10"/>
  <c r="H21" i="10"/>
  <c r="X20" i="10"/>
  <c r="D47" i="10" s="1"/>
  <c r="H20" i="10"/>
  <c r="X19" i="10"/>
  <c r="W53" i="10" s="1"/>
  <c r="B54" i="10" s="1"/>
  <c r="H19" i="10"/>
  <c r="C18" i="10"/>
  <c r="C25" i="10" s="1"/>
  <c r="L10" i="10"/>
  <c r="K5" i="10"/>
  <c r="K7" i="10" s="1"/>
  <c r="K9" i="10" s="1"/>
  <c r="L9" i="10" s="1"/>
  <c r="G83" i="10" l="1"/>
  <c r="H83" i="10" s="1"/>
  <c r="I83" i="10" s="1"/>
  <c r="H57" i="10"/>
  <c r="G36" i="10" s="1"/>
  <c r="D18" i="10"/>
  <c r="X39" i="10"/>
  <c r="F63" i="10" s="1"/>
  <c r="H49" i="10"/>
  <c r="H50" i="10" s="1"/>
  <c r="H55" i="10"/>
  <c r="G35" i="10" s="1"/>
  <c r="C47" i="10"/>
  <c r="E47" i="10"/>
  <c r="E49" i="10"/>
  <c r="E50" i="10" s="1"/>
  <c r="W57" i="10"/>
  <c r="B58" i="10" s="1"/>
  <c r="G49" i="10"/>
  <c r="G50" i="10" s="1"/>
  <c r="H53" i="10"/>
  <c r="D49" i="10"/>
  <c r="D50" i="10" s="1"/>
  <c r="X36" i="10"/>
  <c r="F57" i="10" s="1"/>
  <c r="H47" i="10"/>
  <c r="C49" i="10"/>
  <c r="C50" i="10" s="1"/>
  <c r="W55" i="10"/>
  <c r="B56" i="10" s="1"/>
  <c r="H59" i="10"/>
  <c r="G37" i="10" s="1"/>
  <c r="X37" i="10"/>
  <c r="F59" i="10" s="1"/>
  <c r="W61" i="10"/>
  <c r="B62" i="10" s="1"/>
  <c r="H38" i="10" s="1"/>
  <c r="H63" i="10"/>
  <c r="G39" i="10" s="1"/>
  <c r="F49" i="10"/>
  <c r="F50" i="10" s="1"/>
  <c r="X35" i="10"/>
  <c r="F55" i="10" s="1"/>
  <c r="V35" i="10" s="1"/>
  <c r="F47" i="10"/>
  <c r="G47" i="10"/>
  <c r="X38" i="10"/>
  <c r="F61" i="10" s="1"/>
  <c r="W63" i="10"/>
  <c r="B64" i="10" s="1"/>
  <c r="H35" i="10" l="1"/>
  <c r="H36" i="10"/>
  <c r="J83" i="10"/>
  <c r="D17" i="10"/>
  <c r="H34" i="10"/>
  <c r="G34" i="10"/>
  <c r="H39" i="10"/>
  <c r="H37" i="10"/>
  <c r="K83" i="10" l="1"/>
  <c r="L83" i="10" s="1"/>
  <c r="E33" i="10"/>
  <c r="D83" i="10"/>
  <c r="J34" i="10"/>
  <c r="K34" i="10" s="1"/>
  <c r="H40" i="10"/>
  <c r="G40" i="10"/>
  <c r="E72" i="10" s="1"/>
  <c r="E83" i="10" l="1"/>
  <c r="F83" i="10" s="1"/>
  <c r="E40" i="10"/>
  <c r="E36" i="10"/>
  <c r="L34" i="10"/>
  <c r="H42" i="10"/>
  <c r="I42" i="10"/>
  <c r="C40" i="10" l="1"/>
  <c r="D40" i="10" s="1"/>
  <c r="C33" i="10"/>
  <c r="D33" i="10" s="1"/>
  <c r="E37" i="10"/>
  <c r="E35" i="10"/>
  <c r="E39" i="10"/>
  <c r="E34" i="10"/>
  <c r="E38" i="10"/>
  <c r="G72" i="10"/>
  <c r="I40" i="10" s="1"/>
  <c r="F72" i="10" s="1"/>
  <c r="C34" i="10" l="1"/>
  <c r="D34" i="10" s="1"/>
  <c r="C39" i="10"/>
  <c r="D39" i="10"/>
  <c r="F39" i="10" s="1"/>
  <c r="C36" i="10"/>
  <c r="D36" i="10" s="1"/>
  <c r="C35" i="10"/>
  <c r="D35" i="10" s="1"/>
  <c r="C37" i="10"/>
  <c r="D37" i="10" s="1"/>
  <c r="C38" i="10"/>
  <c r="D38" i="10" s="1"/>
  <c r="F34" i="10"/>
  <c r="F37" i="10"/>
  <c r="F35" i="10"/>
  <c r="J40" i="10"/>
  <c r="I39" i="10"/>
  <c r="J39" i="10" s="1"/>
  <c r="K39" i="10" s="1"/>
  <c r="I38" i="10"/>
  <c r="J38" i="10" s="1"/>
  <c r="L38" i="10" s="1"/>
  <c r="I35" i="10"/>
  <c r="J35" i="10" s="1"/>
  <c r="K35" i="10" s="1"/>
  <c r="I36" i="10"/>
  <c r="J36" i="10" s="1"/>
  <c r="L36" i="10" s="1"/>
  <c r="I37" i="10"/>
  <c r="J37" i="10" s="1"/>
  <c r="L37" i="10" s="1"/>
  <c r="F36" i="10" l="1"/>
  <c r="F38" i="10"/>
  <c r="K37" i="10"/>
  <c r="K38" i="10"/>
  <c r="K36" i="10"/>
  <c r="L35" i="10"/>
  <c r="L39" i="10"/>
  <c r="D63" i="7"/>
  <c r="D61" i="7"/>
  <c r="D59" i="7"/>
  <c r="D57" i="7"/>
  <c r="D55" i="7"/>
  <c r="D53" i="7"/>
  <c r="F40" i="10" l="1"/>
  <c r="L40" i="10"/>
  <c r="K40" i="10"/>
  <c r="D72" i="7"/>
  <c r="F33" i="7"/>
  <c r="C18" i="7"/>
  <c r="C25" i="7" s="1"/>
  <c r="G83" i="7" l="1"/>
  <c r="H83" i="7" s="1"/>
  <c r="I83" i="7" s="1"/>
  <c r="J83" i="7" l="1"/>
  <c r="K83" i="7" s="1"/>
  <c r="L83" i="7" s="1"/>
  <c r="E33" i="7" l="1"/>
  <c r="X20" i="7" l="1"/>
  <c r="Y20" i="7"/>
  <c r="X21" i="7"/>
  <c r="Y21" i="7"/>
  <c r="X22" i="7"/>
  <c r="Y22" i="7"/>
  <c r="X23" i="7"/>
  <c r="Y23" i="7"/>
  <c r="X24" i="7"/>
  <c r="Y24" i="7"/>
  <c r="Y19" i="7"/>
  <c r="X19" i="7"/>
  <c r="G49" i="7" l="1"/>
  <c r="G50" i="7" s="1"/>
  <c r="H49" i="7"/>
  <c r="H50" i="7" s="1"/>
  <c r="W57" i="7"/>
  <c r="B58" i="7" s="1"/>
  <c r="D47" i="7"/>
  <c r="D18" i="7"/>
  <c r="C47" i="7"/>
  <c r="E47" i="7"/>
  <c r="F47" i="7"/>
  <c r="G47" i="7"/>
  <c r="C49" i="7"/>
  <c r="C50" i="7" s="1"/>
  <c r="E49" i="7"/>
  <c r="E50" i="7" s="1"/>
  <c r="H47" i="7"/>
  <c r="W63" i="7" l="1"/>
  <c r="B64" i="7" s="1"/>
  <c r="V63" i="7"/>
  <c r="H63" i="7" s="1"/>
  <c r="H39" i="7" s="1"/>
  <c r="W61" i="7"/>
  <c r="B62" i="7" s="1"/>
  <c r="V61" i="7"/>
  <c r="H61" i="7" s="1"/>
  <c r="H38" i="7" s="1"/>
  <c r="W59" i="7"/>
  <c r="B60" i="7" s="1"/>
  <c r="V59" i="7"/>
  <c r="H59" i="7" s="1"/>
  <c r="H37" i="7" s="1"/>
  <c r="V57" i="7"/>
  <c r="H57" i="7" s="1"/>
  <c r="H36" i="7" s="1"/>
  <c r="W55" i="7"/>
  <c r="B56" i="7" s="1"/>
  <c r="V55" i="7"/>
  <c r="H55" i="7" s="1"/>
  <c r="V53" i="7"/>
  <c r="H53" i="7" s="1"/>
  <c r="G34" i="7" s="1"/>
  <c r="D25" i="7"/>
  <c r="E25" i="7"/>
  <c r="F25" i="7"/>
  <c r="H24" i="7"/>
  <c r="H23" i="7"/>
  <c r="H22" i="7"/>
  <c r="H21" i="7"/>
  <c r="H20" i="7"/>
  <c r="H19" i="7"/>
  <c r="H35" i="7" l="1"/>
  <c r="G38" i="7"/>
  <c r="G39" i="7"/>
  <c r="G37" i="7"/>
  <c r="G36" i="7"/>
  <c r="D49" i="7"/>
  <c r="D17" i="7"/>
  <c r="F49" i="7"/>
  <c r="F50" i="7" s="1"/>
  <c r="W53" i="7"/>
  <c r="B54" i="7" s="1"/>
  <c r="H34" i="7" s="1"/>
  <c r="H40" i="7" l="1"/>
  <c r="J34" i="7"/>
  <c r="B83" i="7"/>
  <c r="W39" i="7"/>
  <c r="V39" i="7"/>
  <c r="B39" i="7"/>
  <c r="W38" i="7"/>
  <c r="V38" i="7"/>
  <c r="B38" i="7"/>
  <c r="W37" i="7"/>
  <c r="B37" i="7"/>
  <c r="W36" i="7"/>
  <c r="V36" i="7"/>
  <c r="B36" i="7"/>
  <c r="W35" i="7"/>
  <c r="B35" i="7"/>
  <c r="W34" i="7"/>
  <c r="X35" i="7" s="1"/>
  <c r="F55" i="7" s="1"/>
  <c r="V35" i="7" s="1"/>
  <c r="V34" i="7"/>
  <c r="B34" i="7"/>
  <c r="K5" i="7"/>
  <c r="K7" i="7" s="1"/>
  <c r="K9" i="7" s="1"/>
  <c r="L9" i="7" s="1"/>
  <c r="G35" i="7" l="1"/>
  <c r="K34" i="7"/>
  <c r="L34" i="7"/>
  <c r="D50" i="7"/>
  <c r="X36" i="7"/>
  <c r="F57" i="7" s="1"/>
  <c r="X37" i="7"/>
  <c r="F59" i="7" s="1"/>
  <c r="X39" i="7"/>
  <c r="F63" i="7" s="1"/>
  <c r="X38" i="7"/>
  <c r="F61" i="7" s="1"/>
  <c r="V37" i="7" l="1"/>
  <c r="G40" i="7" l="1"/>
  <c r="E72" i="7" s="1"/>
  <c r="E67" i="2"/>
  <c r="E65" i="2"/>
  <c r="E64" i="2"/>
  <c r="D67" i="2"/>
  <c r="D65" i="2"/>
  <c r="D64" i="2"/>
  <c r="J74" i="2"/>
  <c r="J77" i="2"/>
  <c r="D77" i="2"/>
  <c r="G77" i="2"/>
  <c r="H77" i="2"/>
  <c r="M75" i="2"/>
  <c r="G75" i="2"/>
  <c r="M74" i="2"/>
  <c r="G74" i="2"/>
  <c r="A64" i="2"/>
  <c r="B80" i="2"/>
  <c r="B81" i="2"/>
  <c r="B82" i="2"/>
  <c r="B79" i="2"/>
  <c r="E43" i="2"/>
  <c r="D74" i="2"/>
  <c r="H74" i="2"/>
  <c r="I74" i="2"/>
  <c r="J75" i="2"/>
  <c r="K77" i="2"/>
  <c r="L77" i="2"/>
  <c r="H75" i="2"/>
  <c r="I75" i="2"/>
  <c r="I77" i="2"/>
  <c r="N75" i="2"/>
  <c r="O75" i="2"/>
  <c r="N74" i="2"/>
  <c r="O74" i="2"/>
  <c r="F64" i="2"/>
  <c r="C43" i="2"/>
  <c r="D75" i="2"/>
  <c r="E75" i="2"/>
  <c r="B77" i="2"/>
  <c r="B76" i="2"/>
  <c r="B75" i="2"/>
  <c r="B74" i="2"/>
  <c r="B73" i="2"/>
  <c r="H58" i="2"/>
  <c r="G41" i="2"/>
  <c r="H41" i="2"/>
  <c r="D58" i="2"/>
  <c r="B58" i="2"/>
  <c r="H56" i="2"/>
  <c r="D56" i="2"/>
  <c r="B56" i="2"/>
  <c r="H54" i="2"/>
  <c r="G39" i="2"/>
  <c r="H39" i="2"/>
  <c r="D54" i="2"/>
  <c r="B54" i="2"/>
  <c r="H52" i="2"/>
  <c r="G38" i="2"/>
  <c r="H38" i="2"/>
  <c r="D52" i="2"/>
  <c r="B52" i="2"/>
  <c r="H50" i="2"/>
  <c r="G37" i="2"/>
  <c r="H37" i="2"/>
  <c r="D50" i="2"/>
  <c r="B50" i="2"/>
  <c r="K48" i="2"/>
  <c r="D48" i="2"/>
  <c r="B48" i="2"/>
  <c r="H48" i="2"/>
  <c r="G36" i="2"/>
  <c r="J41" i="2"/>
  <c r="I41" i="2"/>
  <c r="B41" i="2"/>
  <c r="J40" i="2"/>
  <c r="I40" i="2"/>
  <c r="G40" i="2"/>
  <c r="H40" i="2"/>
  <c r="B40" i="2"/>
  <c r="J39" i="2"/>
  <c r="I39" i="2"/>
  <c r="B39" i="2"/>
  <c r="J38" i="2"/>
  <c r="I38" i="2"/>
  <c r="B38" i="2"/>
  <c r="J37" i="2"/>
  <c r="I37" i="2"/>
  <c r="B37" i="2"/>
  <c r="J36" i="2"/>
  <c r="I36" i="2"/>
  <c r="B36" i="2"/>
  <c r="D28" i="2"/>
  <c r="C28" i="2"/>
  <c r="E77" i="2"/>
  <c r="F27" i="2"/>
  <c r="F26" i="2"/>
  <c r="F25" i="2"/>
  <c r="F24" i="2"/>
  <c r="F23" i="2"/>
  <c r="F22" i="2"/>
  <c r="F10" i="2"/>
  <c r="K7" i="2"/>
  <c r="K11" i="2"/>
  <c r="E74" i="2"/>
  <c r="F74" i="2"/>
  <c r="F75" i="2"/>
  <c r="K41" i="2"/>
  <c r="F58" i="2"/>
  <c r="K40" i="2"/>
  <c r="F56" i="2"/>
  <c r="K37" i="2"/>
  <c r="F50" i="2"/>
  <c r="K38" i="2"/>
  <c r="F52" i="2"/>
  <c r="E16" i="2"/>
  <c r="F77" i="2"/>
  <c r="E35" i="2"/>
  <c r="F43" i="2"/>
  <c r="G42" i="2"/>
  <c r="H36" i="2"/>
  <c r="H42" i="2"/>
  <c r="K39" i="2"/>
  <c r="F54" i="2"/>
  <c r="K74" i="2"/>
  <c r="L74" i="2"/>
  <c r="K75" i="2"/>
  <c r="L75" i="2"/>
  <c r="F67" i="2"/>
  <c r="F65" i="2"/>
  <c r="E42" i="2"/>
  <c r="E37" i="2"/>
  <c r="C42" i="2"/>
  <c r="C35" i="2"/>
  <c r="D35" i="2"/>
  <c r="F35" i="2"/>
  <c r="E40" i="2"/>
  <c r="E38" i="2"/>
  <c r="E39" i="2"/>
  <c r="E41" i="2"/>
  <c r="E36" i="2"/>
  <c r="D42" i="2"/>
  <c r="C39" i="2"/>
  <c r="D39" i="2"/>
  <c r="C38" i="2"/>
  <c r="D38" i="2"/>
  <c r="F38" i="2"/>
  <c r="C40" i="2"/>
  <c r="D40" i="2"/>
  <c r="F40" i="2"/>
  <c r="C41" i="2"/>
  <c r="D41" i="2"/>
  <c r="F41" i="2"/>
  <c r="C37" i="2"/>
  <c r="D37" i="2"/>
  <c r="F37" i="2"/>
  <c r="C36" i="2"/>
  <c r="D36" i="2"/>
  <c r="F36" i="2"/>
  <c r="F39" i="2"/>
  <c r="F42" i="2"/>
  <c r="H42" i="7" l="1"/>
  <c r="I42" i="7"/>
  <c r="D83" i="7"/>
  <c r="E40" i="7" s="1"/>
  <c r="E36" i="7" l="1"/>
  <c r="E37" i="7"/>
  <c r="E34" i="7"/>
  <c r="E39" i="7"/>
  <c r="E38" i="7"/>
  <c r="E35" i="7"/>
  <c r="G72" i="7"/>
  <c r="I40" i="7" s="1"/>
  <c r="I36" i="7" s="1"/>
  <c r="J36" i="7" s="1"/>
  <c r="C40" i="7"/>
  <c r="D40" i="7" s="1"/>
  <c r="C33" i="7"/>
  <c r="D33" i="7" s="1"/>
  <c r="E83" i="7"/>
  <c r="F83" i="7" s="1"/>
  <c r="F72" i="7" l="1"/>
  <c r="I39" i="7"/>
  <c r="J39" i="7" s="1"/>
  <c r="L39" i="7" s="1"/>
  <c r="I35" i="7"/>
  <c r="J35" i="7" s="1"/>
  <c r="L35" i="7" s="1"/>
  <c r="I38" i="7"/>
  <c r="J38" i="7" s="1"/>
  <c r="L38" i="7" s="1"/>
  <c r="J40" i="7"/>
  <c r="I37" i="7"/>
  <c r="J37" i="7" s="1"/>
  <c r="L37" i="7" s="1"/>
  <c r="K36" i="7"/>
  <c r="L36" i="7"/>
  <c r="C36" i="7"/>
  <c r="D36" i="7" s="1"/>
  <c r="C35" i="7"/>
  <c r="D35" i="7" s="1"/>
  <c r="C38" i="7"/>
  <c r="D38" i="7" s="1"/>
  <c r="C37" i="7"/>
  <c r="D37" i="7" s="1"/>
  <c r="C34" i="7"/>
  <c r="D34" i="7" s="1"/>
  <c r="C39" i="7"/>
  <c r="D39" i="7" s="1"/>
  <c r="K37" i="7" l="1"/>
  <c r="K38" i="7"/>
  <c r="K35" i="7"/>
  <c r="K39" i="7"/>
  <c r="L40" i="7"/>
  <c r="F39" i="7"/>
  <c r="K40" i="7" l="1"/>
  <c r="F37" i="7"/>
  <c r="F36" i="7"/>
  <c r="F35" i="7"/>
  <c r="F38" i="7"/>
  <c r="F34" i="7"/>
  <c r="F4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E5" authorId="0" shapeId="0" xr:uid="{D939FC14-DD8E-4877-83CB-B65AEC646B0F}">
      <text>
        <r>
          <rPr>
            <b/>
            <sz val="9"/>
            <color indexed="81"/>
            <rFont val="Tahoma"/>
            <family val="2"/>
          </rPr>
          <t xml:space="preserve">Must be Canadian eligible costs
</t>
        </r>
        <r>
          <rPr>
            <sz val="9"/>
            <color indexed="81"/>
            <rFont val="Tahoma"/>
            <family val="2"/>
          </rPr>
          <t xml:space="preserve">
</t>
        </r>
      </text>
    </comment>
    <comment ref="C11" authorId="0" shapeId="0" xr:uid="{5D83192D-2758-43AA-B28A-DFE5DF4F93A5}">
      <text>
        <r>
          <rPr>
            <b/>
            <sz val="9"/>
            <color indexed="81"/>
            <rFont val="Tahoma"/>
            <family val="2"/>
          </rPr>
          <t>If Yes, enter here the amount for the Broadcaster Envelope Program – English and French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E5" authorId="0" shapeId="0" xr:uid="{C6486EE4-7418-4F0E-A7FF-7B46829AB334}">
      <text>
        <r>
          <rPr>
            <b/>
            <sz val="9"/>
            <color indexed="81"/>
            <rFont val="Tahoma"/>
            <family val="2"/>
          </rPr>
          <t>Doit correspondre aux dépenses admissibles canadiennes</t>
        </r>
      </text>
    </comment>
    <comment ref="C11" authorId="0" shapeId="0" xr:uid="{BD5126B7-B45B-43A1-AB64-092F3EC718AC}">
      <text>
        <r>
          <rPr>
            <b/>
            <sz val="9"/>
            <color indexed="81"/>
            <rFont val="Tahoma"/>
            <family val="2"/>
          </rPr>
          <t>Si oui, veuillez entrer le montant du Programme des enveloppes des télédiffuseurs — Langue anglaise et langue française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E7" authorId="0" shapeId="0" xr:uid="{E82EAF2A-C971-472D-82E2-EACE22A9B0DF}">
      <text>
        <r>
          <rPr>
            <b/>
            <sz val="9"/>
            <color indexed="81"/>
            <rFont val="Tahoma"/>
            <family val="2"/>
          </rPr>
          <t xml:space="preserve">Doit être les dépenses admissibles canadiennes
</t>
        </r>
        <r>
          <rPr>
            <sz val="9"/>
            <color indexed="81"/>
            <rFont val="Tahoma"/>
            <family val="2"/>
          </rPr>
          <t xml:space="preserve">
</t>
        </r>
      </text>
    </comment>
    <comment ref="E10" authorId="0" shapeId="0" xr:uid="{E90913EA-2745-43A8-AA51-B5E5DB125A03}">
      <text>
        <r>
          <rPr>
            <b/>
            <sz val="9"/>
            <color indexed="81"/>
            <rFont val="Tahoma"/>
            <family val="2"/>
          </rPr>
          <t xml:space="preserve">Knowledge Network, Télé-Québec, TFO et TVO
</t>
        </r>
        <r>
          <rPr>
            <sz val="9"/>
            <color indexed="81"/>
            <rFont val="Tahoma"/>
            <family val="2"/>
          </rPr>
          <t xml:space="preserve">
</t>
        </r>
      </text>
    </comment>
    <comment ref="F10" authorId="0" shapeId="0" xr:uid="{330DA3CD-E587-4B77-8A60-E339A03B963F}">
      <text>
        <r>
          <rPr>
            <b/>
            <sz val="9"/>
            <color indexed="81"/>
            <rFont val="Tahoma"/>
            <family val="2"/>
          </rPr>
          <t>Maximum PE Contribution %
60% for all in 2020-2021</t>
        </r>
        <r>
          <rPr>
            <sz val="9"/>
            <color indexed="81"/>
            <rFont val="Tahoma"/>
            <family val="2"/>
          </rPr>
          <t xml:space="preserve">
</t>
        </r>
      </text>
    </comment>
    <comment ref="E13" authorId="0" shapeId="0" xr:uid="{B07FA15B-03F7-44ED-BD3D-F7405FE3255C}">
      <text>
        <r>
          <rPr>
            <b/>
            <sz val="9"/>
            <color indexed="81"/>
            <rFont val="Tahoma"/>
            <family val="2"/>
          </rPr>
          <t>If Yes, enter the Incentive amount here</t>
        </r>
      </text>
    </comment>
  </commentList>
</comments>
</file>

<file path=xl/sharedStrings.xml><?xml version="1.0" encoding="utf-8"?>
<sst xmlns="http://schemas.openxmlformats.org/spreadsheetml/2006/main" count="468" uniqueCount="249">
  <si>
    <t>Project
Name:</t>
  </si>
  <si>
    <t>Project No:</t>
  </si>
  <si>
    <t>Date :</t>
  </si>
  <si>
    <t>Please complete all green cells</t>
  </si>
  <si>
    <t>Budget/Final Cost</t>
  </si>
  <si>
    <t>Total Hours</t>
  </si>
  <si>
    <t>Are all Broadcasters Educational?</t>
  </si>
  <si>
    <t>Yes</t>
  </si>
  <si>
    <t xml:space="preserve">Budget/Hour </t>
  </si>
  <si>
    <t>Carbon Calculator Required?</t>
  </si>
  <si>
    <t>End of Term Date</t>
  </si>
  <si>
    <t>Language</t>
  </si>
  <si>
    <t># 1</t>
  </si>
  <si>
    <t># 2</t>
  </si>
  <si>
    <t># 3</t>
  </si>
  <si>
    <t># 4</t>
  </si>
  <si>
    <t># 5</t>
  </si>
  <si>
    <t># 6</t>
  </si>
  <si>
    <t>Total:</t>
  </si>
  <si>
    <t>Notes:</t>
  </si>
  <si>
    <t xml:space="preserve">Eligible CMF Contribution </t>
  </si>
  <si>
    <t>% CMF Contribution of Budget</t>
  </si>
  <si>
    <t>Adjusted Term Length</t>
  </si>
  <si>
    <t>Adjusted Exclusivity</t>
  </si>
  <si>
    <t>Revised Start Date of Term</t>
  </si>
  <si>
    <t>N/A</t>
  </si>
  <si>
    <t>÷</t>
  </si>
  <si>
    <t>x</t>
  </si>
  <si>
    <t>=</t>
  </si>
  <si>
    <t>Last Day of Maximum Term:</t>
  </si>
  <si>
    <t>Term Months</t>
  </si>
  <si>
    <t>Maximum Term</t>
  </si>
  <si>
    <t>Pro-Rated Amount</t>
  </si>
  <si>
    <t>Budget Category</t>
  </si>
  <si>
    <t>Formula</t>
  </si>
  <si>
    <t>Threshold Respected?</t>
  </si>
  <si>
    <t>Documentary</t>
  </si>
  <si>
    <t>Diverses Languages</t>
  </si>
  <si>
    <t>Children and Youth</t>
  </si>
  <si>
    <t>Drama</t>
  </si>
  <si>
    <t>No</t>
  </si>
  <si>
    <t>Variety and Performing Arts</t>
  </si>
  <si>
    <t>Maximum CMF Contribution:</t>
  </si>
  <si>
    <t>Max. Contribution Respected?</t>
  </si>
  <si>
    <t>Over</t>
  </si>
  <si>
    <t>***</t>
  </si>
  <si>
    <t>Titre du projet :</t>
  </si>
  <si>
    <t>No du projet :</t>
  </si>
  <si>
    <t>Complétez toutes les cellules vertes</t>
  </si>
  <si>
    <t>Nombre d'épisodes</t>
  </si>
  <si>
    <t>Nombre total d'heures</t>
  </si>
  <si>
    <t>Oui</t>
  </si>
  <si>
    <t>Devis/Heure</t>
  </si>
  <si>
    <r>
      <t xml:space="preserve">Y a-t-il une mesure incitative </t>
    </r>
    <r>
      <rPr>
        <b/>
        <sz val="10"/>
        <rFont val="Calibri"/>
        <family val="2"/>
        <scheme val="minor"/>
      </rPr>
      <t>?</t>
    </r>
  </si>
  <si>
    <t>Calculateur de carbone requis ?</t>
  </si>
  <si>
    <t>(1) : Entrez les licences par ordre croissant de début des droits</t>
  </si>
  <si>
    <t>Droits de diffusion admissibles</t>
  </si>
  <si>
    <t>Date de fin de la période</t>
  </si>
  <si>
    <t>Durée de la période (en mois)</t>
  </si>
  <si>
    <t>Langue</t>
  </si>
  <si>
    <t>n° 1</t>
  </si>
  <si>
    <t>n° 2</t>
  </si>
  <si>
    <t>n° 3</t>
  </si>
  <si>
    <t>n° 4</t>
  </si>
  <si>
    <t>n° 5</t>
  </si>
  <si>
    <t>n° 6</t>
  </si>
  <si>
    <t>Totaux :</t>
  </si>
  <si>
    <t>Remarques :</t>
  </si>
  <si>
    <t>Montant admissible du supplément de droits de diffusion</t>
  </si>
  <si>
    <t>Contribution totale admissible du FMC</t>
  </si>
  <si>
    <t xml:space="preserve"> % Contribution du FMC sur le devis</t>
  </si>
  <si>
    <t xml:space="preserve">% Droits de diffusion sur le devis </t>
  </si>
  <si>
    <t>Selectif $</t>
  </si>
  <si>
    <t>Calcul de la durée des droits de diffusion :</t>
  </si>
  <si>
    <t>Dernier jour de la durée maximale</t>
  </si>
  <si>
    <t>Montant total des droits de diffusion</t>
  </si>
  <si>
    <t>Durée 
(en mois)</t>
  </si>
  <si>
    <t>Durée maximale</t>
  </si>
  <si>
    <t>Montant proportionnel</t>
  </si>
  <si>
    <t>Catégorie de devis</t>
  </si>
  <si>
    <t>Formule</t>
  </si>
  <si>
    <t>Calcul du montant</t>
  </si>
  <si>
    <t xml:space="preserve">Exigence seuil respectée ? </t>
  </si>
  <si>
    <t>Montant excédentaire
OU
(insuffisant)</t>
  </si>
  <si>
    <t xml:space="preserve">     * AUTOCHTONE *</t>
  </si>
  <si>
    <t>Enfants et Jeunesses</t>
  </si>
  <si>
    <t>Autres projets autochtones</t>
  </si>
  <si>
    <t>Variétés et Arts de la scène</t>
  </si>
  <si>
    <t xml:space="preserve">     * LANGUES DIVERSES *</t>
  </si>
  <si>
    <t>Projets de langues diverses</t>
  </si>
  <si>
    <t>Non</t>
  </si>
  <si>
    <t>Contributions maximales :</t>
  </si>
  <si>
    <t>Contribution maximale respectée ?</t>
  </si>
  <si>
    <t>Montant excédentaire</t>
  </si>
  <si>
    <r>
      <rPr>
        <b/>
        <sz val="12"/>
        <rFont val="Calibri"/>
        <family val="2"/>
        <scheme val="minor"/>
      </rPr>
      <t xml:space="preserve">2022-2023 - Feuille de calcul des exigences seuil en matière de droits de diffusion, de la contribution et durée maximale  </t>
    </r>
    <r>
      <rPr>
        <b/>
        <sz val="11"/>
        <rFont val="Calibri"/>
        <family val="2"/>
        <scheme val="minor"/>
      </rPr>
      <t xml:space="preserve">
</t>
    </r>
    <r>
      <rPr>
        <b/>
        <sz val="14"/>
        <rFont val="Calibri"/>
        <family val="2"/>
        <scheme val="minor"/>
      </rPr>
      <t xml:space="preserve">Programme de langues diverses  </t>
    </r>
    <r>
      <rPr>
        <b/>
        <sz val="14"/>
        <rFont val="Calibri"/>
        <family val="2"/>
      </rPr>
      <t>•</t>
    </r>
    <r>
      <rPr>
        <b/>
        <sz val="14"/>
        <rFont val="Calibri"/>
        <family val="2"/>
        <scheme val="minor"/>
      </rPr>
      <t xml:space="preserve">  Programme autochtone</t>
    </r>
  </si>
  <si>
    <t>No du projet:</t>
  </si>
  <si>
    <t>Devis/Coût final de production</t>
  </si>
  <si>
    <t>Durée des épisodes (en min.)</t>
  </si>
  <si>
    <t>Cette demande est-elle combinée avec l'ERT ?</t>
  </si>
  <si>
    <t>Contribution de l'ERT</t>
  </si>
  <si>
    <t>Contribution - Autochtone ou Langues Diverses</t>
  </si>
  <si>
    <t xml:space="preserve">(2) : Outre le montant de l'ERT, entrez le montant total du Programme autochtone ou de langues diverses surr la ligne 22C </t>
  </si>
  <si>
    <r>
      <t xml:space="preserve">Nom du télédiffuseur </t>
    </r>
    <r>
      <rPr>
        <b/>
        <sz val="10"/>
        <color rgb="FFFF0000"/>
        <rFont val="Calibri"/>
        <family val="2"/>
        <scheme val="minor"/>
      </rPr>
      <t>(1)</t>
    </r>
  </si>
  <si>
    <r>
      <t xml:space="preserve">Contribution </t>
    </r>
    <r>
      <rPr>
        <b/>
        <sz val="10"/>
        <color rgb="FFFF0000"/>
        <rFont val="Calibri"/>
        <family val="2"/>
        <scheme val="minor"/>
      </rPr>
      <t>(2)</t>
    </r>
    <r>
      <rPr>
        <b/>
        <sz val="10"/>
        <rFont val="Calibri"/>
        <family val="2"/>
        <scheme val="minor"/>
      </rPr>
      <t xml:space="preserve"> du FMC </t>
    </r>
  </si>
  <si>
    <r>
      <t xml:space="preserve">Date de début                                                                                                                                                                                                                                                                                                                                                                                 de la période </t>
    </r>
    <r>
      <rPr>
        <b/>
        <sz val="10"/>
        <color rgb="FFFF0000"/>
        <rFont val="Calibri"/>
        <family val="2"/>
        <scheme val="minor"/>
      </rPr>
      <t>(1)</t>
    </r>
  </si>
  <si>
    <t>Date de fin                                                                                                                                                                                                                                                                                                                                                                                        de la période</t>
  </si>
  <si>
    <t>Durée de la période            (en mois)</t>
  </si>
  <si>
    <t>Exclusivité</t>
  </si>
  <si>
    <t>Durées maximales, contributions et droits de diffusion admissibles :</t>
  </si>
  <si>
    <t>Nom du télédiffuseur</t>
  </si>
  <si>
    <r>
      <t xml:space="preserve">Montant admissible de la participation au capital </t>
    </r>
    <r>
      <rPr>
        <b/>
        <sz val="10"/>
        <color rgb="FFFF0000"/>
        <rFont val="Calibri"/>
        <family val="2"/>
        <scheme val="minor"/>
      </rPr>
      <t>(3)</t>
    </r>
  </si>
  <si>
    <t>Contribution totale du FMC</t>
  </si>
  <si>
    <t>Durée ajustée</t>
  </si>
  <si>
    <t>Durée d'exclusivité  ajustée</t>
  </si>
  <si>
    <t>Date révisée du début de la durée</t>
  </si>
  <si>
    <t>S/O</t>
  </si>
  <si>
    <t>Totals:</t>
  </si>
  <si>
    <t>(3) : La participation au capital inférieure à 100 000 $ est automatiquement convertie en supplément de droits de diffusion</t>
  </si>
  <si>
    <t>Exigence seuil en matière de droits de diffusion :</t>
  </si>
  <si>
    <t>Montant excédentaire     OU           (insuffisant)</t>
  </si>
  <si>
    <t>Bonus de production régionale anglaise</t>
  </si>
  <si>
    <t xml:space="preserve">Dramatique ou Animation </t>
  </si>
  <si>
    <t>Incitatif pour les minorités anglophones</t>
  </si>
  <si>
    <t>Incitatif du Nord</t>
  </si>
  <si>
    <t>Production régionale de langue française au Québec</t>
  </si>
  <si>
    <t>Contribution FMC</t>
  </si>
  <si>
    <t>Programmes sélectifs : Langues diverses et Autochtones</t>
  </si>
  <si>
    <t>ERT</t>
  </si>
  <si>
    <r>
      <t>Mesures incitatives</t>
    </r>
    <r>
      <rPr>
        <b/>
        <sz val="10"/>
        <color rgb="FFFF0000"/>
        <rFont val="Calibri"/>
        <family val="2"/>
        <scheme val="minor"/>
      </rPr>
      <t>***</t>
    </r>
  </si>
  <si>
    <t>Maximum                 FMC</t>
  </si>
  <si>
    <t>Maximum  programme sélectif</t>
  </si>
  <si>
    <t>Maximum          ERT</t>
  </si>
  <si>
    <t xml:space="preserve"> Maximum Mesures incitatives</t>
  </si>
  <si>
    <t>60% des coûts admissibles (Max 750,000$) ou 84% si Programmes combinés</t>
  </si>
  <si>
    <t>60% des coûts admissibles (Max 550,000$) ou 84% si Programmes combinés</t>
  </si>
  <si>
    <t>49% des coûts admissibles (Max 200,000$) ou 84% si Programmes combinés</t>
  </si>
  <si>
    <t xml:space="preserve">15% des dépenses admissibles  (Max 1,000,000$) </t>
  </si>
  <si>
    <t xml:space="preserve">15% des dépenses admissibles  (Max 900,000$) </t>
  </si>
  <si>
    <t xml:space="preserve">30% des dépenses admissibles  (Max 200,000$) </t>
  </si>
  <si>
    <t>15% des dépenses admissibles  (Max 225,000$)  -- réduit le maximum ERT</t>
  </si>
  <si>
    <t>Date:</t>
  </si>
  <si>
    <t>Eligible Triggering Commitment Threshold:</t>
  </si>
  <si>
    <r>
      <t xml:space="preserve">Exclusivity 
(In Months) 
</t>
    </r>
    <r>
      <rPr>
        <b/>
        <sz val="10"/>
        <color theme="3"/>
        <rFont val="Calibri"/>
        <family val="2"/>
        <scheme val="minor"/>
      </rPr>
      <t>(3)</t>
    </r>
  </si>
  <si>
    <t>Documentaires</t>
  </si>
  <si>
    <t>Maximum</t>
  </si>
  <si>
    <t>Dramatiques</t>
  </si>
  <si>
    <t>Remarques :</t>
  </si>
  <si>
    <t>Contribution maximale :</t>
  </si>
  <si>
    <t>(3): If the project has licences in different languages, do not complete the "Exclusivity" column</t>
  </si>
  <si>
    <t>Genre?</t>
  </si>
  <si>
    <t>Diverse Languages Projects</t>
  </si>
  <si>
    <t>CMF Contribution</t>
  </si>
  <si>
    <t>Broadcaster Envelope Program
Diverse Languages</t>
  </si>
  <si>
    <t>Broadcaster Envelope Program
English and French</t>
  </si>
  <si>
    <t>Contribution du FMC</t>
  </si>
  <si>
    <t>Programme des enveloppes des télédiffuseurs
Diversité linguistique</t>
  </si>
  <si>
    <t>Programme des enveloppes des télédiffuseurs
Langue anglaise et langue française</t>
  </si>
  <si>
    <t>Broadcaster Envelope Program – English and French</t>
  </si>
  <si>
    <r>
      <t>Is this application combined with the Broadcaster Envelope Program – English and French</t>
    </r>
    <r>
      <rPr>
        <b/>
        <sz val="10"/>
        <rFont val="Calibri"/>
        <family val="2"/>
        <scheme val="minor"/>
      </rPr>
      <t>?</t>
    </r>
  </si>
  <si>
    <t>Programme des enveloppes des télédiffuseurs — Langue anglaise et langue française</t>
  </si>
  <si>
    <t>Le projet reçoit-il une allocation des enveloppes des télédiffuseurs — Langue anglaise et langue française ?</t>
  </si>
  <si>
    <t>Programme des env. des télédiffuseurs — Langue anglaise et langue française</t>
  </si>
  <si>
    <t>Contribution maximale respectée?</t>
  </si>
  <si>
    <t>Calculated 
Amount</t>
  </si>
  <si>
    <t>Over OR 
(Shortfall)</t>
  </si>
  <si>
    <t>Maximum Licence Fee Top-Up</t>
  </si>
  <si>
    <t>Number of 
Episodes</t>
  </si>
  <si>
    <t>Episode Length 
(in Min.)</t>
  </si>
  <si>
    <t>Maximum  Investment</t>
  </si>
  <si>
    <r>
      <t xml:space="preserve">Broadcaster  </t>
    </r>
    <r>
      <rPr>
        <b/>
        <sz val="10"/>
        <color rgb="FF1F497D"/>
        <rFont val="Calibri"/>
        <family val="2"/>
        <scheme val="minor"/>
      </rPr>
      <t>(1)</t>
    </r>
    <r>
      <rPr>
        <b/>
        <sz val="10"/>
        <color rgb="FFFF0000"/>
        <rFont val="Calibri"/>
        <family val="2"/>
        <scheme val="minor"/>
      </rPr>
      <t xml:space="preserve">
</t>
    </r>
    <r>
      <rPr>
        <b/>
        <sz val="10"/>
        <rFont val="Calibri"/>
        <family val="2"/>
        <scheme val="minor"/>
      </rPr>
      <t>Or Eligible Canadian Distributor
Or Eligible International Entity</t>
    </r>
  </si>
  <si>
    <t>Surplus
Montants non déclencheurs</t>
  </si>
  <si>
    <r>
      <t>Broadcaster</t>
    </r>
    <r>
      <rPr>
        <b/>
        <sz val="10"/>
        <color rgb="FFFF0000"/>
        <rFont val="Calibri"/>
        <family val="2"/>
        <scheme val="minor"/>
      </rPr>
      <t xml:space="preserve">
</t>
    </r>
    <r>
      <rPr>
        <b/>
        <sz val="10"/>
        <rFont val="Calibri"/>
        <family val="2"/>
        <scheme val="minor"/>
      </rPr>
      <t>Or Eligible Canadian Distributor
Or Eligible International Entity</t>
    </r>
  </si>
  <si>
    <t>49% of Eligible Costs
Combined Programs
49% of Eligible Costs</t>
  </si>
  <si>
    <t>49 % des dépenses admissibles 
Programmes combinés
49% des dépenses admissibles.</t>
  </si>
  <si>
    <t>*Reminder, section 3.2 of the Broadcaster Envelope Manual: Use of the Alternative Access Allocation requires an accompanying minimum Eligible Licence or Development Fee, as applicable, of $5,000 in the application</t>
  </si>
  <si>
    <t>(1): Enter first the Canadian Broadcaster's Eligible licence Fee AND the Eligible Distribution Advance for the Canadian Exploitation Right from the No-related Eligible Canadian Distributor in order of start of term dates</t>
  </si>
  <si>
    <r>
      <t xml:space="preserve">International Entity
(Intl. Right)
</t>
    </r>
    <r>
      <rPr>
        <sz val="10"/>
        <rFont val="Calibri"/>
        <family val="2"/>
        <scheme val="minor"/>
      </rPr>
      <t>Children &amp; Youth
Documentary</t>
    </r>
  </si>
  <si>
    <r>
      <t xml:space="preserve">Start of Term Date </t>
    </r>
    <r>
      <rPr>
        <b/>
        <sz val="10"/>
        <color rgb="FF1F497D"/>
        <rFont val="Calibri"/>
        <family val="2"/>
        <scheme val="minor"/>
      </rPr>
      <t>(1)</t>
    </r>
  </si>
  <si>
    <t>Term Length
(in Months)</t>
  </si>
  <si>
    <r>
      <t>Eligible Canadian Distributor ("ECD") Territory</t>
    </r>
    <r>
      <rPr>
        <b/>
        <sz val="10"/>
        <color rgb="FF1F497D"/>
        <rFont val="Calibri"/>
        <family val="2"/>
        <scheme val="minor"/>
      </rPr>
      <t xml:space="preserve">
(Choose from list)</t>
    </r>
  </si>
  <si>
    <r>
      <t xml:space="preserve">Is the ECD a related party to the Applicant?
</t>
    </r>
    <r>
      <rPr>
        <b/>
        <sz val="10"/>
        <color rgb="FF1F497D"/>
        <rFont val="Calibri"/>
        <family val="2"/>
        <scheme val="minor"/>
      </rPr>
      <t>(Choose from list)</t>
    </r>
  </si>
  <si>
    <r>
      <t xml:space="preserve">Canadian
Licence Fee </t>
    </r>
    <r>
      <rPr>
        <b/>
        <sz val="10"/>
        <color rgb="FF1F497D"/>
        <rFont val="Calibri"/>
        <family val="2"/>
        <scheme val="minor"/>
      </rPr>
      <t>(1)*</t>
    </r>
  </si>
  <si>
    <t>Don't delete this row</t>
  </si>
  <si>
    <t>This program requires Eligible Licence Fee(s) from a Canadian Broadcaster(s)</t>
  </si>
  <si>
    <t>Broadcaster
(ELF)</t>
  </si>
  <si>
    <t>Distributor
(EDA)</t>
  </si>
  <si>
    <r>
      <t xml:space="preserve">Intl. Entity
(EFC) </t>
    </r>
    <r>
      <rPr>
        <b/>
        <sz val="10"/>
        <color rgb="FF1F497D"/>
        <rFont val="Calibri"/>
        <family val="2"/>
        <scheme val="minor"/>
      </rPr>
      <t>(2)</t>
    </r>
  </si>
  <si>
    <t>Total Eligible Market Commitment</t>
  </si>
  <si>
    <t>% Total Eligible Market Commitment</t>
  </si>
  <si>
    <t>Maximum Terms, Envelope Programs Contributions, Eligible Licence Fees (ELF), Eligible Distribution Advance (EDA) and Eligible Financial Contribution (EFC):</t>
  </si>
  <si>
    <t>(2): Only the included allowable EFC will appear in the Intl. Entity column (I)</t>
  </si>
  <si>
    <t>Distributor Maximum Term:</t>
  </si>
  <si>
    <t>Maximum Term does not apply to (i) Eligible Canadian Distributors that are a related party to the Applicant; (ii) International Territory Exploitation Right</t>
  </si>
  <si>
    <t>Is the Max. Term applicable to the Distributor?</t>
  </si>
  <si>
    <t>Is the Maximum Term within limits?</t>
  </si>
  <si>
    <t>EDA+Can+Not related</t>
  </si>
  <si>
    <t>Formulas for B56/B59/B60 etc.</t>
  </si>
  <si>
    <t>Allowable</t>
  </si>
  <si>
    <r>
      <rPr>
        <b/>
        <sz val="12"/>
        <rFont val="Calibri"/>
        <family val="2"/>
        <scheme val="minor"/>
      </rPr>
      <t>2026-2027 - Eligible Market Commitment Thresholds, Maximum Contribution and Term Calculation Sheet</t>
    </r>
    <r>
      <rPr>
        <b/>
        <sz val="11"/>
        <rFont val="Calibri"/>
        <family val="2"/>
        <scheme val="minor"/>
      </rPr>
      <t xml:space="preserve">
</t>
    </r>
    <r>
      <rPr>
        <b/>
        <sz val="14"/>
        <rFont val="Calibri"/>
        <family val="2"/>
        <scheme val="minor"/>
      </rPr>
      <t xml:space="preserve"> Broadcaster Envelope Program – Diverse Languages</t>
    </r>
  </si>
  <si>
    <t>Canadian</t>
  </si>
  <si>
    <t>International</t>
  </si>
  <si>
    <r>
      <t xml:space="preserve">Eligible Distribution Advance </t>
    </r>
    <r>
      <rPr>
        <b/>
        <sz val="10"/>
        <color theme="3"/>
        <rFont val="Calibri"/>
        <family val="2"/>
        <scheme val="minor"/>
      </rPr>
      <t xml:space="preserve"> (1)</t>
    </r>
  </si>
  <si>
    <t>Only an Eligible: (i) Licence Fee; (ii)  Distribution Advance; OR (iii) Financial Contribution amount can be entered per row</t>
  </si>
  <si>
    <t>Distributor and Broadcaster Maximum Term Calculation:</t>
  </si>
  <si>
    <r>
      <t>International
Entity</t>
    </r>
    <r>
      <rPr>
        <b/>
        <sz val="8"/>
        <rFont val="Calibri"/>
        <family val="2"/>
        <scheme val="minor"/>
      </rPr>
      <t xml:space="preserve">
</t>
    </r>
    <r>
      <rPr>
        <sz val="8"/>
        <rFont val="Calibri"/>
        <family val="2"/>
        <scheme val="minor"/>
      </rPr>
      <t>Children &amp; Youth
Documentary</t>
    </r>
  </si>
  <si>
    <r>
      <t xml:space="preserve">CMF Contribution
</t>
    </r>
    <r>
      <rPr>
        <b/>
        <sz val="10"/>
        <color rgb="FF1F497D"/>
        <rFont val="Calibri"/>
        <family val="2"/>
        <scheme val="minor"/>
      </rPr>
      <t>Diverse Languages only</t>
    </r>
  </si>
  <si>
    <t>Surplus
No-trigger
amounts</t>
  </si>
  <si>
    <r>
      <t xml:space="preserve">2026-2027 - Feuille de calcul des exigences seuil pour les engagements admissibles du marché, de la contribution et durée maximale
</t>
    </r>
    <r>
      <rPr>
        <b/>
        <sz val="14"/>
        <rFont val="Calibri"/>
        <family val="2"/>
        <scheme val="minor"/>
      </rPr>
      <t>Programme des enveloppes des télédiffuseurs — Diversité linguistique</t>
    </r>
  </si>
  <si>
    <t>Nombre 
d'épisodes</t>
  </si>
  <si>
    <t>Durée des épisodes
(en min.)</t>
  </si>
  <si>
    <t>Nonmbre total d'heures</t>
  </si>
  <si>
    <t>(1) : Entrez en premier et par ordre croissant de début de la période des droits, l'Avance de distribution admissible pour les droits d'exploitation au Canada du Distributeur canadien admissible non apparenté et les Droits de diffusion admissibles du télédiffuseur canadien</t>
  </si>
  <si>
    <r>
      <t xml:space="preserve">Droits de diffusion admissibles </t>
    </r>
    <r>
      <rPr>
        <b/>
        <sz val="10"/>
        <color theme="3"/>
        <rFont val="Calibri"/>
        <family val="2"/>
        <scheme val="minor"/>
      </rPr>
      <t>(1)*</t>
    </r>
    <r>
      <rPr>
        <b/>
        <sz val="10"/>
        <rFont val="Calibri"/>
        <family val="2"/>
        <scheme val="minor"/>
      </rPr>
      <t xml:space="preserve">
</t>
    </r>
  </si>
  <si>
    <r>
      <t>Avance de distribution admissible</t>
    </r>
    <r>
      <rPr>
        <b/>
        <sz val="10"/>
        <color theme="3"/>
        <rFont val="Calibri"/>
        <family val="2"/>
        <scheme val="minor"/>
      </rPr>
      <t xml:space="preserve"> (1)</t>
    </r>
  </si>
  <si>
    <r>
      <t xml:space="preserve">Entité internationale
(droits int.)
</t>
    </r>
    <r>
      <rPr>
        <sz val="10"/>
        <rFont val="Calibri"/>
        <family val="2"/>
        <scheme val="minor"/>
      </rPr>
      <t>Enfants et jeunes Documentaires</t>
    </r>
  </si>
  <si>
    <r>
      <t xml:space="preserve">Date de début de la période  </t>
    </r>
    <r>
      <rPr>
        <b/>
        <sz val="10"/>
        <color theme="3"/>
        <rFont val="Calibri"/>
        <family val="2"/>
        <scheme val="minor"/>
      </rPr>
      <t>(1)</t>
    </r>
  </si>
  <si>
    <r>
      <t>Territoire du Distributeur</t>
    </r>
    <r>
      <rPr>
        <b/>
        <sz val="10"/>
        <color rgb="FF1F497D"/>
        <rFont val="Calibri"/>
        <family val="2"/>
        <scheme val="minor"/>
      </rPr>
      <t xml:space="preserve">
</t>
    </r>
    <r>
      <rPr>
        <b/>
        <sz val="9"/>
        <color rgb="FF1F497D"/>
        <rFont val="Calibri"/>
        <family val="2"/>
        <scheme val="minor"/>
      </rPr>
      <t>(SVP Utilisez la liste déroulante)</t>
    </r>
  </si>
  <si>
    <r>
      <t xml:space="preserve">Le Distributeur est-il apparenté au Requérant?
</t>
    </r>
    <r>
      <rPr>
        <b/>
        <sz val="10"/>
        <color rgb="FF1F497D"/>
        <rFont val="Calibri"/>
        <family val="2"/>
        <scheme val="minor"/>
      </rPr>
      <t>(SVP Utilisez la liste déroulante)</t>
    </r>
  </si>
  <si>
    <r>
      <t xml:space="preserve">Exclusivité 
(en mois) </t>
    </r>
    <r>
      <rPr>
        <b/>
        <sz val="10"/>
        <color rgb="FF1F497D"/>
        <rFont val="Calibri"/>
        <family val="2"/>
        <scheme val="minor"/>
      </rPr>
      <t>(3)</t>
    </r>
  </si>
  <si>
    <t>(3) : Lorsque le projet cumule des licences en plusieurs langues, ne pas compléter la colonne "Exclusivité"</t>
  </si>
  <si>
    <t>Un seul montant admissible pour (i)  les Droits de diffusion, (ii)  l'Avance de distribution ou (iii)  l'Engagement financier peut être entré par ligne</t>
  </si>
  <si>
    <t>Les demandes dans ce programme sont tenues d’inclure des droits de diffusion admissibles d’un (ou des) Télédiffuseur(s) canadien(s)</t>
  </si>
  <si>
    <t>Durées maximales, contributions des programmes des enveloppes, Droits de diffusion admissibles (« DDA ») et Avance de distribution admissible (« ADA ») et Engagement financier admissible (« EFA »):</t>
  </si>
  <si>
    <t>Montant admissible de la participation au capital</t>
  </si>
  <si>
    <t>Télédiffuseur
(DDA)</t>
  </si>
  <si>
    <t>Distributeur
(ADA)</t>
  </si>
  <si>
    <r>
      <t xml:space="preserve">Entité internationale
 (EFA) </t>
    </r>
    <r>
      <rPr>
        <b/>
        <sz val="10"/>
        <color rgb="FF1F497D"/>
        <rFont val="Calibri"/>
        <family val="2"/>
        <scheme val="minor"/>
      </rPr>
      <t>(2)</t>
    </r>
  </si>
  <si>
    <t>Total des engagements admissibles du marché</t>
  </si>
  <si>
    <t xml:space="preserve"> % sur le devis des
engagements admissibles du marché</t>
  </si>
  <si>
    <t>Totaux :</t>
  </si>
  <si>
    <t>(2): Seul l'EFA permis apparaîtra dans la colonne pour l’Entité internationale (I)</t>
  </si>
  <si>
    <t>Durée maximale des droits acquis par le distributeur</t>
  </si>
  <si>
    <t>La durée maximale ne s’applique pas (i) à un Distributeur canadien admissible apparenté au Requérant; (ii) au droit d’exploitation à l’international; et (iii) au Distributeur canadien admissible dont la Contribution minimale du marché dépasse l'exigence seuil</t>
  </si>
  <si>
    <t>La durée maximale, est-elle applicable?</t>
  </si>
  <si>
    <t>La durée maximale, est-elle respectée?</t>
  </si>
  <si>
    <t>Calcul de la durée maximale des droits de diffusion et des avances de distribution admissibles :</t>
  </si>
  <si>
    <t>EDA+Can+Nont related</t>
  </si>
  <si>
    <t>Formulas for B56/B58/B60 etc.</t>
  </si>
  <si>
    <t>Durée
(en mois)</t>
  </si>
  <si>
    <t>Exigences seuil pour les engagements admissibles du marché :</t>
  </si>
  <si>
    <t>Montant permis</t>
  </si>
  <si>
    <r>
      <t xml:space="preserve">Entité 
internationale
</t>
    </r>
    <r>
      <rPr>
        <sz val="8"/>
        <rFont val="Calibri"/>
        <family val="2"/>
        <scheme val="minor"/>
      </rPr>
      <t>Enfants et jeunes Documentaires</t>
    </r>
  </si>
  <si>
    <t>Canadien</t>
  </si>
  <si>
    <t>Doit être complété pour les
distributeurs</t>
  </si>
  <si>
    <t>*Rappel, section 3.2 du Guide des enveloppes des télédiffuseurs : pour avoir recours aux enveloppes de l’accès parallèle, il faudra avoir obtenu un droit de diffusion ou un droit de développement admissible, selon le cas, d’au moins 5 000 $ au moment du dépôt de la demande</t>
  </si>
  <si>
    <t>MUST be completed for the distributor</t>
  </si>
  <si>
    <r>
      <t xml:space="preserve">Contribution FMC
</t>
    </r>
    <r>
      <rPr>
        <b/>
        <sz val="10"/>
        <color rgb="FF1F497D"/>
        <rFont val="Calibri"/>
        <family val="2"/>
        <scheme val="minor"/>
      </rPr>
      <t>(Env. de diversité linguistique)</t>
    </r>
  </si>
  <si>
    <r>
      <t xml:space="preserve">Nom du télédiffuseur </t>
    </r>
    <r>
      <rPr>
        <b/>
        <sz val="10"/>
        <color rgb="FF1F497D"/>
        <rFont val="Calibri"/>
        <family val="2"/>
        <scheme val="minor"/>
      </rPr>
      <t>(1)</t>
    </r>
    <r>
      <rPr>
        <b/>
        <sz val="10"/>
        <rFont val="Calibri"/>
        <family val="2"/>
        <scheme val="minor"/>
      </rPr>
      <t xml:space="preserve">
ou Distributeur canadien admissible
ou Entité internationale admissible</t>
    </r>
  </si>
  <si>
    <r>
      <t>Nom du télédiffuseur</t>
    </r>
    <r>
      <rPr>
        <b/>
        <sz val="10"/>
        <rFont val="Calibri"/>
        <family val="2"/>
        <scheme val="minor"/>
      </rPr>
      <t xml:space="preserve">
ou Distributeur canadien admissible
ou Entité internationale admissible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</si>
</sst>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0\ &quot;$&quot;_);\(#,##0\ &quot;$&quot;\)"/>
    <numFmt numFmtId="6" formatCode="#,##0\ &quot;$&quot;_);[Red]\(#,##0\ &quot;$&quot;\)"/>
    <numFmt numFmtId="7" formatCode="#,##0.00\ &quot;$&quot;_);\(#,##0.00\ &quot;$&quot;\)"/>
    <numFmt numFmtId="44" formatCode="_ * #,##0.00_)\ &quot;$&quot;_ ;_ * \(#,##0.00\)\ &quot;$&quot;_ ;_ * &quot;-&quot;??_)\ &quot;$&quot;_ ;_ @_ "/>
    <numFmt numFmtId="164" formatCode="_-* #,##0_-;\-* #,##0_-;_-* &quot;-&quot;_-;_-@_-"/>
    <numFmt numFmtId="165" formatCode="_-&quot;$&quot;* #,##0_-;\-&quot;$&quot;* #,##0_-;_-&quot;$&quot;* &quot;-&quot;_-;_-@_-"/>
    <numFmt numFmtId="166" formatCode="&quot;$&quot;#,##0.00_);\(&quot;$&quot;#,##0.00\)"/>
    <numFmt numFmtId="167" formatCode="0.0%"/>
    <numFmt numFmtId="168" formatCode="[$-409]d\-mmm\-yyyy;@"/>
    <numFmt numFmtId="169" formatCode="&quot;$&quot;#,##0"/>
    <numFmt numFmtId="170" formatCode="yyyy\-mm\-dd;@"/>
    <numFmt numFmtId="171" formatCode="[$$-1009]#,##0"/>
    <numFmt numFmtId="172" formatCode="#,##0.0_);\(#,##0.0\)"/>
    <numFmt numFmtId="173" formatCode="[$$-409]#,##0_);\([$$-409]#,##0\)"/>
    <numFmt numFmtId="174" formatCode="yyyy/mm/dd;@"/>
    <numFmt numFmtId="175" formatCode=";;;"/>
    <numFmt numFmtId="176" formatCode="[$$-1009]#,##0;\-[$$-1009]#,##0"/>
    <numFmt numFmtId="177" formatCode="_ * #,##0_)\ &quot;$&quot;_ ;_ * \(#,##0\)\ &quot;$&quot;_ ;_ * &quot;-&quot;??_)\ &quot;$&quot;_ ;_ @_ "/>
    <numFmt numFmtId="178" formatCode="[$-40C]d\-mmm\-yyyy;@"/>
    <numFmt numFmtId="179" formatCode="#,##0\ [$$-C0C]_);[Red]\(#,##0\ [$$-C0C]\)"/>
    <numFmt numFmtId="180" formatCode="_ * #,##0_)\ [$$-C0C]_ ;_ * \(#,##0\)\ [$$-C0C]_ ;_ * &quot;-&quot;??_)\ [$$-C0C]_ ;_ @_ "/>
    <numFmt numFmtId="181" formatCode="#,##0\ [$$-C0C]_);\(#,##0\ [$$-C0C]\)"/>
    <numFmt numFmtId="182" formatCode="[$$-1009]#,##0;[Red]\-[$$-1009]#,##0"/>
    <numFmt numFmtId="183" formatCode="#,##0\ [$$-C0C]"/>
  </numFmts>
  <fonts count="76" x14ac:knownFonts="1">
    <font>
      <sz val="12"/>
      <name val="Arial"/>
    </font>
    <font>
      <sz val="12"/>
      <name val="Arial"/>
      <family val="2"/>
    </font>
    <font>
      <sz val="9"/>
      <color indexed="8"/>
      <name val="Arial"/>
      <family val="2"/>
    </font>
    <font>
      <sz val="9"/>
      <color indexed="8"/>
      <name val="Arial"/>
      <family val="2"/>
    </font>
    <font>
      <sz val="9"/>
      <name val="Arial"/>
      <family val="2"/>
    </font>
    <font>
      <sz val="10"/>
      <name val="Arial"/>
      <family val="2"/>
    </font>
    <font>
      <sz val="9"/>
      <name val="Arial"/>
      <family val="2"/>
    </font>
    <font>
      <b/>
      <sz val="9"/>
      <name val="Arial"/>
      <family val="2"/>
    </font>
    <font>
      <i/>
      <sz val="8"/>
      <name val="Arial"/>
      <family val="2"/>
    </font>
    <font>
      <b/>
      <sz val="12"/>
      <name val="Arial"/>
      <family val="2"/>
    </font>
    <font>
      <b/>
      <i/>
      <sz val="10"/>
      <color rgb="FFFF0000"/>
      <name val="Arial"/>
      <family val="2"/>
    </font>
    <font>
      <b/>
      <sz val="8.5"/>
      <color rgb="FFFF0000"/>
      <name val="Arial"/>
      <family val="2"/>
    </font>
    <font>
      <sz val="8.5"/>
      <color rgb="FFFF0000"/>
      <name val="Arial"/>
      <family val="2"/>
    </font>
    <font>
      <b/>
      <sz val="8"/>
      <name val="Arial"/>
      <family val="2"/>
    </font>
    <font>
      <b/>
      <sz val="11"/>
      <color indexed="8"/>
      <name val="Calibri"/>
      <family val="2"/>
      <scheme val="minor"/>
    </font>
    <font>
      <b/>
      <sz val="11"/>
      <name val="Calibri"/>
      <family val="2"/>
      <scheme val="minor"/>
    </font>
    <font>
      <sz val="11"/>
      <name val="Calibri"/>
      <family val="2"/>
      <scheme val="minor"/>
    </font>
    <font>
      <sz val="11"/>
      <color indexed="8"/>
      <name val="Calibri"/>
      <family val="2"/>
      <scheme val="minor"/>
    </font>
    <font>
      <sz val="9"/>
      <color indexed="81"/>
      <name val="Tahoma"/>
      <family val="2"/>
    </font>
    <font>
      <b/>
      <sz val="9"/>
      <color indexed="81"/>
      <name val="Tahoma"/>
      <family val="2"/>
    </font>
    <font>
      <sz val="12"/>
      <name val="Arial"/>
      <family val="2"/>
    </font>
    <font>
      <b/>
      <i/>
      <sz val="16"/>
      <color rgb="FF00B050"/>
      <name val="Arial"/>
      <family val="2"/>
    </font>
    <font>
      <sz val="16"/>
      <color rgb="FFFF0000"/>
      <name val="Arial"/>
      <family val="2"/>
    </font>
    <font>
      <b/>
      <sz val="9"/>
      <color indexed="8"/>
      <name val="Calibri"/>
      <family val="2"/>
      <scheme val="minor"/>
    </font>
    <font>
      <b/>
      <sz val="10"/>
      <color indexed="8"/>
      <name val="Calibri"/>
      <family val="2"/>
      <scheme val="minor"/>
    </font>
    <font>
      <sz val="9"/>
      <name val="Calibri"/>
      <family val="2"/>
      <scheme val="minor"/>
    </font>
    <font>
      <b/>
      <sz val="9"/>
      <name val="Calibri"/>
      <family val="2"/>
      <scheme val="minor"/>
    </font>
    <font>
      <sz val="10"/>
      <name val="Calibri"/>
      <family val="2"/>
      <scheme val="minor"/>
    </font>
    <font>
      <b/>
      <sz val="10"/>
      <name val="Calibri"/>
      <family val="2"/>
      <scheme val="minor"/>
    </font>
    <font>
      <b/>
      <sz val="12"/>
      <name val="Calibri"/>
      <family val="2"/>
      <scheme val="minor"/>
    </font>
    <font>
      <sz val="12"/>
      <name val="Calibri"/>
      <family val="2"/>
      <scheme val="minor"/>
    </font>
    <font>
      <sz val="9"/>
      <color indexed="8"/>
      <name val="Calibri"/>
      <family val="2"/>
      <scheme val="minor"/>
    </font>
    <font>
      <b/>
      <i/>
      <sz val="10"/>
      <name val="Calibri"/>
      <family val="2"/>
      <scheme val="minor"/>
    </font>
    <font>
      <sz val="10"/>
      <color indexed="8"/>
      <name val="Calibri"/>
      <family val="2"/>
      <scheme val="minor"/>
    </font>
    <font>
      <sz val="8"/>
      <color indexed="8"/>
      <name val="Calibri"/>
      <family val="2"/>
      <scheme val="minor"/>
    </font>
    <font>
      <sz val="8"/>
      <name val="Calibri"/>
      <family val="2"/>
      <scheme val="minor"/>
    </font>
    <font>
      <i/>
      <strike/>
      <sz val="8"/>
      <name val="Calibri"/>
      <family val="2"/>
      <scheme val="minor"/>
    </font>
    <font>
      <sz val="12"/>
      <color rgb="FFFF0000"/>
      <name val="Calibri"/>
      <family val="2"/>
      <scheme val="minor"/>
    </font>
    <font>
      <sz val="9"/>
      <color rgb="FFFF0000"/>
      <name val="Calibri"/>
      <family val="2"/>
      <scheme val="minor"/>
    </font>
    <font>
      <b/>
      <i/>
      <u/>
      <sz val="10"/>
      <name val="Calibri"/>
      <family val="2"/>
      <scheme val="minor"/>
    </font>
    <font>
      <sz val="10"/>
      <color rgb="FFFF0000"/>
      <name val="Calibri"/>
      <family val="2"/>
      <scheme val="minor"/>
    </font>
    <font>
      <b/>
      <sz val="10"/>
      <color rgb="FFFF0000"/>
      <name val="Calibri"/>
      <family val="2"/>
      <scheme val="minor"/>
    </font>
    <font>
      <b/>
      <i/>
      <sz val="10"/>
      <color rgb="FFFF0000"/>
      <name val="Calibri"/>
      <family val="2"/>
      <scheme val="minor"/>
    </font>
    <font>
      <b/>
      <sz val="11"/>
      <color rgb="FF0070C0"/>
      <name val="Calibri"/>
      <family val="2"/>
      <scheme val="minor"/>
    </font>
    <font>
      <b/>
      <sz val="12"/>
      <color rgb="FFFF0000"/>
      <name val="Calibri"/>
      <family val="2"/>
      <scheme val="minor"/>
    </font>
    <font>
      <b/>
      <sz val="14"/>
      <name val="Calibri"/>
      <family val="2"/>
      <scheme val="minor"/>
    </font>
    <font>
      <b/>
      <i/>
      <sz val="16"/>
      <color rgb="FFFF0000"/>
      <name val="Calibri"/>
      <family val="2"/>
      <scheme val="minor"/>
    </font>
    <font>
      <b/>
      <sz val="14"/>
      <name val="Calibri"/>
      <family val="2"/>
    </font>
    <font>
      <sz val="10"/>
      <color rgb="FF0070C0"/>
      <name val="Calibri"/>
      <family val="2"/>
      <scheme val="minor"/>
    </font>
    <font>
      <sz val="10"/>
      <color theme="1" tint="0.34998626667073579"/>
      <name val="Calibri"/>
      <family val="2"/>
      <scheme val="minor"/>
    </font>
    <font>
      <b/>
      <sz val="11"/>
      <color rgb="FF000000"/>
      <name val="Calibri"/>
      <family val="2"/>
      <scheme val="minor"/>
    </font>
    <font>
      <b/>
      <i/>
      <u/>
      <sz val="9"/>
      <color indexed="8"/>
      <name val="Calibri"/>
      <family val="2"/>
      <scheme val="minor"/>
    </font>
    <font>
      <sz val="10"/>
      <color theme="1"/>
      <name val="Calibri"/>
      <family val="2"/>
      <scheme val="minor"/>
    </font>
    <font>
      <b/>
      <sz val="8"/>
      <color indexed="8"/>
      <name val="Calibri"/>
      <family val="2"/>
      <scheme val="minor"/>
    </font>
    <font>
      <sz val="11"/>
      <name val="Arial"/>
      <family val="2"/>
    </font>
    <font>
      <b/>
      <i/>
      <sz val="10"/>
      <color rgb="FF1F497D"/>
      <name val="Calibri"/>
      <family val="2"/>
      <scheme val="minor"/>
    </font>
    <font>
      <b/>
      <sz val="10"/>
      <color rgb="FF1F497D"/>
      <name val="Calibri"/>
      <family val="2"/>
      <scheme val="minor"/>
    </font>
    <font>
      <b/>
      <sz val="10"/>
      <color theme="3"/>
      <name val="Calibri"/>
      <family val="2"/>
      <scheme val="minor"/>
    </font>
    <font>
      <sz val="12"/>
      <color rgb="FF1F497D"/>
      <name val="Arial"/>
      <family val="2"/>
    </font>
    <font>
      <sz val="10"/>
      <color rgb="FF1F497D"/>
      <name val="Arial"/>
      <family val="2"/>
    </font>
    <font>
      <b/>
      <i/>
      <sz val="10"/>
      <color rgb="FF1F497D"/>
      <name val="Arial"/>
      <family val="2"/>
    </font>
    <font>
      <sz val="9"/>
      <color rgb="FF1F497D"/>
      <name val="Arial"/>
      <family val="2"/>
    </font>
    <font>
      <sz val="9"/>
      <color rgb="FF1F497D"/>
      <name val="Calibri"/>
      <family val="2"/>
      <scheme val="minor"/>
    </font>
    <font>
      <sz val="12"/>
      <color rgb="FF1F497D"/>
      <name val="Calibri"/>
      <family val="2"/>
      <scheme val="minor"/>
    </font>
    <font>
      <b/>
      <i/>
      <u/>
      <sz val="10"/>
      <color indexed="8"/>
      <name val="Calibri"/>
      <family val="2"/>
      <scheme val="minor"/>
    </font>
    <font>
      <sz val="11"/>
      <color theme="1"/>
      <name val="Arial"/>
      <family val="2"/>
    </font>
    <font>
      <b/>
      <i/>
      <sz val="10"/>
      <color rgb="FF1F497D"/>
      <name val="Calibri"/>
      <family val="2"/>
    </font>
    <font>
      <b/>
      <i/>
      <sz val="10"/>
      <color theme="3"/>
      <name val="Calibri"/>
      <family val="2"/>
      <scheme val="minor"/>
    </font>
    <font>
      <b/>
      <i/>
      <sz val="9"/>
      <color theme="3"/>
      <name val="Calibri"/>
      <family val="2"/>
      <scheme val="minor"/>
    </font>
    <font>
      <b/>
      <sz val="9"/>
      <color rgb="FFFF0000"/>
      <name val="Calibri"/>
      <family val="2"/>
      <scheme val="minor"/>
    </font>
    <font>
      <b/>
      <sz val="8"/>
      <name val="Calibri"/>
      <family val="2"/>
      <scheme val="minor"/>
    </font>
    <font>
      <sz val="12"/>
      <name val="Arial"/>
      <family val="2"/>
    </font>
    <font>
      <b/>
      <sz val="9"/>
      <color rgb="FF1F497D"/>
      <name val="Calibri"/>
      <family val="2"/>
      <scheme val="minor"/>
    </font>
    <font>
      <sz val="8"/>
      <color rgb="FF1F497D"/>
      <name val="Calibri"/>
      <family val="2"/>
      <scheme val="minor"/>
    </font>
    <font>
      <b/>
      <i/>
      <strike/>
      <sz val="10"/>
      <color rgb="FF1F497D"/>
      <name val="Calibri"/>
      <family val="2"/>
      <scheme val="minor"/>
    </font>
    <font>
      <strike/>
      <sz val="12"/>
      <color rgb="FF1F497D"/>
      <name val="Arial"/>
      <family val="2"/>
    </font>
  </fonts>
  <fills count="22">
    <fill>
      <patternFill patternType="none"/>
    </fill>
    <fill>
      <patternFill patternType="gray125"/>
    </fill>
    <fill>
      <patternFill patternType="solid">
        <fgColor indexed="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CCFFCC"/>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rgb="FFFABF8F"/>
        <bgColor indexed="64"/>
      </patternFill>
    </fill>
    <fill>
      <patternFill patternType="solid">
        <fgColor rgb="FFE1EB8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BFBFBF"/>
        <bgColor indexed="64"/>
      </patternFill>
    </fill>
    <fill>
      <patternFill patternType="solid">
        <fgColor theme="8" tint="0.59999389629810485"/>
        <bgColor indexed="64"/>
      </patternFill>
    </fill>
    <fill>
      <patternFill patternType="solid">
        <fgColor rgb="FFFDE2CB"/>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0.14996795556505021"/>
        <bgColor indexed="64"/>
      </patternFill>
    </fill>
  </fills>
  <borders count="25">
    <border>
      <left/>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0">
    <xf numFmtId="0" fontId="0"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4" fontId="20"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0" fontId="71" fillId="0" borderId="0"/>
    <xf numFmtId="0" fontId="1" fillId="0" borderId="0"/>
  </cellStyleXfs>
  <cellXfs count="680">
    <xf numFmtId="0" fontId="0" fillId="0" borderId="0" xfId="0"/>
    <xf numFmtId="0" fontId="3" fillId="0" borderId="0" xfId="0" applyFont="1" applyAlignment="1">
      <alignment wrapText="1"/>
    </xf>
    <xf numFmtId="0" fontId="3" fillId="0" borderId="0" xfId="0" applyFont="1"/>
    <xf numFmtId="0" fontId="0" fillId="0" borderId="0" xfId="0" applyAlignment="1">
      <alignment horizontal="center"/>
    </xf>
    <xf numFmtId="0" fontId="6" fillId="0" borderId="0" xfId="0" applyFont="1"/>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1" fillId="0" borderId="0" xfId="0" applyFont="1"/>
    <xf numFmtId="0" fontId="1" fillId="0" borderId="0" xfId="0" applyFont="1" applyAlignment="1">
      <alignment horizontal="center"/>
    </xf>
    <xf numFmtId="0" fontId="7" fillId="0" borderId="0" xfId="0" applyFont="1" applyAlignment="1">
      <alignment vertical="center"/>
    </xf>
    <xf numFmtId="0" fontId="5" fillId="0" borderId="0" xfId="0" applyFont="1" applyAlignment="1">
      <alignment vertical="center" wrapText="1"/>
    </xf>
    <xf numFmtId="0" fontId="7" fillId="0" borderId="0" xfId="0" applyFont="1" applyAlignment="1">
      <alignment horizontal="right" vertical="center"/>
    </xf>
    <xf numFmtId="0" fontId="7" fillId="0" borderId="0" xfId="0" applyFont="1" applyAlignment="1">
      <alignment horizontal="right" vertical="center" wrapText="1"/>
    </xf>
    <xf numFmtId="165" fontId="8" fillId="0" borderId="0" xfId="2" applyFont="1" applyFill="1" applyBorder="1" applyAlignment="1" applyProtection="1">
      <alignment horizontal="left" vertical="center" wrapText="1"/>
    </xf>
    <xf numFmtId="165" fontId="11" fillId="0" borderId="0" xfId="2" applyFont="1" applyFill="1" applyBorder="1" applyAlignment="1" applyProtection="1">
      <alignment vertical="center" wrapText="1"/>
    </xf>
    <xf numFmtId="0" fontId="12" fillId="0" borderId="0" xfId="0" applyFont="1" applyAlignment="1">
      <alignment vertical="center" wrapText="1"/>
    </xf>
    <xf numFmtId="0" fontId="4" fillId="0" borderId="0" xfId="0" applyFont="1" applyAlignment="1" applyProtection="1">
      <alignment horizontal="left" vertical="center"/>
      <protection locked="0"/>
    </xf>
    <xf numFmtId="0" fontId="1" fillId="0" borderId="0" xfId="0" applyFont="1" applyAlignment="1" applyProtection="1">
      <alignment vertical="center"/>
      <protection locked="0"/>
    </xf>
    <xf numFmtId="0" fontId="9" fillId="0" borderId="0" xfId="0" applyFont="1" applyAlignment="1" applyProtection="1">
      <alignment vertical="center"/>
      <protection locked="0"/>
    </xf>
    <xf numFmtId="0" fontId="1" fillId="0" borderId="0" xfId="0" applyFont="1" applyProtection="1">
      <protection locked="0"/>
    </xf>
    <xf numFmtId="0" fontId="1" fillId="0" borderId="0" xfId="0" applyFont="1" applyAlignment="1" applyProtection="1">
      <alignment horizontal="center" vertical="center"/>
      <protection locked="0"/>
    </xf>
    <xf numFmtId="0" fontId="4" fillId="0" borderId="0" xfId="0" applyFont="1" applyProtection="1">
      <protection locked="0"/>
    </xf>
    <xf numFmtId="0" fontId="4" fillId="0" borderId="0" xfId="0" applyFont="1" applyAlignment="1">
      <alignment horizontal="left" vertical="center"/>
    </xf>
    <xf numFmtId="0" fontId="4" fillId="0" borderId="0" xfId="0" applyFont="1"/>
    <xf numFmtId="0" fontId="2" fillId="0" borderId="0" xfId="0" applyFont="1"/>
    <xf numFmtId="0" fontId="16" fillId="0" borderId="0" xfId="0" applyFont="1" applyAlignment="1">
      <alignment vertical="center"/>
    </xf>
    <xf numFmtId="0" fontId="17" fillId="0" borderId="0" xfId="0" applyFont="1" applyAlignment="1">
      <alignment vertical="center"/>
    </xf>
    <xf numFmtId="0" fontId="1" fillId="0" borderId="0" xfId="0" applyFont="1" applyAlignment="1">
      <alignment horizontal="left" vertical="top"/>
    </xf>
    <xf numFmtId="175" fontId="4" fillId="0" borderId="0" xfId="0" applyNumberFormat="1" applyFont="1" applyAlignment="1" applyProtection="1">
      <alignment horizontal="right" vertical="center" wrapText="1"/>
      <protection locked="0"/>
    </xf>
    <xf numFmtId="175" fontId="4" fillId="0" borderId="0" xfId="0" applyNumberFormat="1" applyFont="1" applyAlignment="1">
      <alignment horizontal="right" vertical="center" wrapText="1"/>
    </xf>
    <xf numFmtId="0" fontId="4" fillId="0" borderId="0" xfId="0" applyFont="1" applyAlignment="1">
      <alignment horizontal="right" vertical="center" wrapText="1"/>
    </xf>
    <xf numFmtId="165" fontId="4" fillId="0" borderId="0" xfId="2" applyFont="1" applyFill="1" applyBorder="1" applyAlignment="1" applyProtection="1">
      <alignment horizontal="right" vertical="center" wrapText="1"/>
    </xf>
    <xf numFmtId="0" fontId="13" fillId="0" borderId="0" xfId="0" applyFont="1" applyAlignment="1">
      <alignment horizontal="left" vertical="center" wrapText="1"/>
    </xf>
    <xf numFmtId="0" fontId="13" fillId="0" borderId="0" xfId="0" applyFont="1" applyAlignment="1">
      <alignment vertical="center" wrapText="1"/>
    </xf>
    <xf numFmtId="9" fontId="28" fillId="3" borderId="5" xfId="3" applyFont="1" applyFill="1" applyBorder="1" applyAlignment="1" applyProtection="1">
      <alignment horizontal="center" vertical="center" wrapText="1"/>
    </xf>
    <xf numFmtId="0" fontId="30" fillId="0" borderId="0" xfId="0" applyFont="1"/>
    <xf numFmtId="0" fontId="25" fillId="0" borderId="0" xfId="0" applyFont="1"/>
    <xf numFmtId="0" fontId="31" fillId="0" borderId="0" xfId="0" applyFont="1"/>
    <xf numFmtId="0" fontId="32" fillId="0" borderId="5" xfId="0" applyFont="1" applyBorder="1" applyAlignment="1">
      <alignment horizontal="center" vertical="center" wrapText="1"/>
    </xf>
    <xf numFmtId="0" fontId="27" fillId="0" borderId="0" xfId="0" applyFont="1"/>
    <xf numFmtId="0" fontId="33" fillId="0" borderId="0" xfId="0" applyFont="1"/>
    <xf numFmtId="0" fontId="23" fillId="0" borderId="0" xfId="0" applyFont="1" applyAlignment="1">
      <alignment horizontal="center" vertical="center" wrapText="1"/>
    </xf>
    <xf numFmtId="0" fontId="31" fillId="0" borderId="0" xfId="0" applyFont="1" applyAlignment="1">
      <alignment horizontal="center" vertical="center" wrapText="1"/>
    </xf>
    <xf numFmtId="166" fontId="31" fillId="0" borderId="0" xfId="2" applyNumberFormat="1" applyFont="1" applyFill="1" applyBorder="1" applyAlignment="1" applyProtection="1">
      <alignment horizontal="center" vertical="center" wrapText="1"/>
    </xf>
    <xf numFmtId="165" fontId="31" fillId="0" borderId="0" xfId="2" applyFont="1" applyFill="1" applyBorder="1" applyAlignment="1" applyProtection="1">
      <alignment horizontal="center" vertical="center" wrapText="1"/>
    </xf>
    <xf numFmtId="37" fontId="31" fillId="0" borderId="0" xfId="2" applyNumberFormat="1" applyFont="1" applyFill="1" applyBorder="1" applyAlignment="1" applyProtection="1">
      <alignment horizontal="center" vertical="center" wrapText="1"/>
    </xf>
    <xf numFmtId="0" fontId="30" fillId="0" borderId="0" xfId="0" applyFont="1" applyAlignment="1">
      <alignment horizontal="center" vertical="center"/>
    </xf>
    <xf numFmtId="0" fontId="24" fillId="0" borderId="0" xfId="0" applyFont="1" applyAlignment="1">
      <alignment vertical="center" wrapText="1"/>
    </xf>
    <xf numFmtId="0" fontId="34" fillId="0" borderId="0" xfId="0" applyFont="1" applyAlignment="1">
      <alignment vertical="center" wrapText="1"/>
    </xf>
    <xf numFmtId="0" fontId="30" fillId="0" borderId="0" xfId="0" applyFont="1" applyAlignment="1">
      <alignment vertical="center"/>
    </xf>
    <xf numFmtId="0" fontId="14" fillId="6" borderId="4" xfId="0" applyFont="1" applyFill="1" applyBorder="1" applyAlignment="1">
      <alignment horizontal="left" vertical="center"/>
    </xf>
    <xf numFmtId="0" fontId="31" fillId="6" borderId="4" xfId="0" applyFont="1" applyFill="1" applyBorder="1" applyAlignment="1">
      <alignment horizontal="right" vertical="center" wrapText="1"/>
    </xf>
    <xf numFmtId="0" fontId="30" fillId="0" borderId="4" xfId="0" applyFont="1" applyBorder="1" applyAlignment="1">
      <alignment vertical="center"/>
    </xf>
    <xf numFmtId="167" fontId="36" fillId="0" borderId="0" xfId="3" applyNumberFormat="1" applyFont="1" applyFill="1" applyBorder="1" applyAlignment="1" applyProtection="1">
      <alignment vertical="center" wrapText="1"/>
    </xf>
    <xf numFmtId="165" fontId="31" fillId="0" borderId="4" xfId="2" applyFont="1" applyFill="1" applyBorder="1" applyAlignment="1" applyProtection="1">
      <alignment vertical="center" wrapText="1"/>
    </xf>
    <xf numFmtId="0" fontId="14" fillId="6" borderId="0" xfId="0" applyFont="1" applyFill="1" applyAlignment="1">
      <alignment vertical="center"/>
    </xf>
    <xf numFmtId="0" fontId="31" fillId="6" borderId="0" xfId="0" applyFont="1" applyFill="1" applyAlignment="1">
      <alignment horizontal="center" vertical="center" wrapText="1"/>
    </xf>
    <xf numFmtId="0" fontId="27" fillId="9" borderId="0" xfId="0" applyFont="1" applyFill="1" applyAlignment="1" applyProtection="1">
      <alignment vertical="center"/>
      <protection locked="0" hidden="1"/>
    </xf>
    <xf numFmtId="0" fontId="27" fillId="9" borderId="0" xfId="0" applyFont="1" applyFill="1" applyAlignment="1" applyProtection="1">
      <alignment vertical="center"/>
      <protection hidden="1"/>
    </xf>
    <xf numFmtId="0" fontId="37" fillId="0" borderId="0" xfId="0" applyFont="1" applyAlignment="1">
      <alignment vertical="center"/>
    </xf>
    <xf numFmtId="0" fontId="37" fillId="0" borderId="0" xfId="0" applyFont="1"/>
    <xf numFmtId="0" fontId="38" fillId="0" borderId="0" xfId="0" applyFont="1"/>
    <xf numFmtId="0" fontId="15" fillId="6" borderId="0" xfId="0" applyFont="1" applyFill="1" applyAlignment="1">
      <alignment horizontal="left" vertical="center"/>
    </xf>
    <xf numFmtId="0" fontId="26" fillId="6" borderId="0" xfId="0" applyFont="1" applyFill="1" applyAlignment="1">
      <alignment horizontal="left" vertical="center"/>
    </xf>
    <xf numFmtId="0" fontId="31" fillId="0" borderId="0" xfId="0" applyFont="1" applyAlignment="1">
      <alignment vertical="center"/>
    </xf>
    <xf numFmtId="0" fontId="35" fillId="3" borderId="5" xfId="0" applyFont="1" applyFill="1" applyBorder="1" applyAlignment="1">
      <alignment horizontal="center" vertical="center" wrapText="1"/>
    </xf>
    <xf numFmtId="0" fontId="31" fillId="0" borderId="0" xfId="0" applyFont="1" applyAlignment="1">
      <alignment vertical="center" wrapText="1"/>
    </xf>
    <xf numFmtId="0" fontId="28" fillId="0" borderId="0" xfId="0" applyFont="1"/>
    <xf numFmtId="0" fontId="24" fillId="0" borderId="0" xfId="0" applyFont="1"/>
    <xf numFmtId="0" fontId="29" fillId="0" borderId="0" xfId="0" applyFont="1"/>
    <xf numFmtId="167" fontId="36" fillId="0" borderId="0" xfId="3" applyNumberFormat="1" applyFont="1" applyFill="1" applyBorder="1" applyAlignment="1" applyProtection="1">
      <alignment vertical="center"/>
    </xf>
    <xf numFmtId="165" fontId="35" fillId="11" borderId="0" xfId="2" applyFont="1" applyFill="1" applyBorder="1" applyAlignment="1" applyProtection="1">
      <alignment horizontal="left" vertical="center"/>
    </xf>
    <xf numFmtId="49" fontId="27" fillId="3" borderId="5" xfId="0" applyNumberFormat="1" applyFont="1" applyFill="1" applyBorder="1" applyAlignment="1">
      <alignment horizontal="center" vertical="center" wrapText="1"/>
    </xf>
    <xf numFmtId="9" fontId="27" fillId="3" borderId="5" xfId="3" applyFont="1" applyFill="1" applyBorder="1" applyAlignment="1" applyProtection="1">
      <alignment horizontal="center" vertical="center" wrapText="1"/>
    </xf>
    <xf numFmtId="173" fontId="27" fillId="3" borderId="6" xfId="2" applyNumberFormat="1" applyFont="1" applyFill="1" applyBorder="1" applyAlignment="1" applyProtection="1">
      <alignment horizontal="center" vertical="center" wrapText="1"/>
    </xf>
    <xf numFmtId="0" fontId="27" fillId="3" borderId="5" xfId="0" applyFont="1" applyFill="1" applyBorder="1" applyAlignment="1">
      <alignment horizontal="center" vertical="center" wrapText="1"/>
    </xf>
    <xf numFmtId="1" fontId="27" fillId="3" borderId="5" xfId="0" applyNumberFormat="1" applyFont="1" applyFill="1" applyBorder="1" applyAlignment="1">
      <alignment horizontal="center" vertical="center" wrapText="1"/>
    </xf>
    <xf numFmtId="168" fontId="27" fillId="3" borderId="5" xfId="0" applyNumberFormat="1" applyFont="1" applyFill="1" applyBorder="1" applyAlignment="1">
      <alignment horizontal="center" vertical="center"/>
    </xf>
    <xf numFmtId="49" fontId="27" fillId="3" borderId="11" xfId="0" applyNumberFormat="1" applyFont="1" applyFill="1" applyBorder="1" applyAlignment="1">
      <alignment horizontal="center" vertical="center" wrapText="1"/>
    </xf>
    <xf numFmtId="0" fontId="39" fillId="0" borderId="13"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8" fillId="0" borderId="1" xfId="0" applyFont="1" applyBorder="1" applyAlignment="1">
      <alignment horizontal="center" vertical="center" wrapText="1"/>
    </xf>
    <xf numFmtId="0" fontId="27" fillId="0" borderId="0" xfId="0" applyFont="1" applyAlignment="1">
      <alignment horizontal="center" vertical="center"/>
    </xf>
    <xf numFmtId="0" fontId="27" fillId="0" borderId="7" xfId="0" applyFont="1" applyBorder="1" applyAlignment="1">
      <alignment horizontal="center" vertical="center"/>
    </xf>
    <xf numFmtId="0" fontId="27" fillId="0" borderId="1" xfId="0" applyFont="1" applyBorder="1" applyAlignment="1">
      <alignment horizontal="center" vertical="center"/>
    </xf>
    <xf numFmtId="0" fontId="27" fillId="0" borderId="6" xfId="0" applyFont="1" applyBorder="1" applyAlignment="1">
      <alignment horizontal="center" vertical="center"/>
    </xf>
    <xf numFmtId="0" fontId="27" fillId="0" borderId="1" xfId="0" applyFont="1" applyBorder="1" applyAlignment="1">
      <alignment horizontal="center" vertical="center" wrapText="1"/>
    </xf>
    <xf numFmtId="0" fontId="27" fillId="9" borderId="0" xfId="0" applyFont="1" applyFill="1" applyAlignment="1">
      <alignment vertical="center"/>
    </xf>
    <xf numFmtId="0" fontId="27" fillId="9" borderId="0" xfId="0" applyFont="1" applyFill="1" applyAlignment="1" applyProtection="1">
      <alignment vertical="center" wrapText="1"/>
      <protection hidden="1"/>
    </xf>
    <xf numFmtId="9" fontId="27" fillId="0" borderId="5" xfId="0" applyNumberFormat="1" applyFont="1" applyBorder="1" applyAlignment="1">
      <alignment horizontal="center" vertical="center" wrapText="1"/>
    </xf>
    <xf numFmtId="0" fontId="28" fillId="0" borderId="3" xfId="0" applyFont="1" applyBorder="1" applyAlignment="1">
      <alignment horizontal="left" vertical="center" wrapText="1"/>
    </xf>
    <xf numFmtId="0" fontId="28" fillId="0" borderId="1" xfId="0" applyFont="1" applyBorder="1" applyAlignment="1">
      <alignment vertical="center" wrapText="1"/>
    </xf>
    <xf numFmtId="0" fontId="40" fillId="9" borderId="0" xfId="0" applyFont="1" applyFill="1" applyAlignment="1">
      <alignment vertical="center"/>
    </xf>
    <xf numFmtId="0" fontId="33" fillId="0" borderId="0" xfId="0" applyFont="1" applyAlignment="1">
      <alignment horizontal="left" vertical="center" wrapText="1"/>
    </xf>
    <xf numFmtId="0" fontId="27" fillId="0" borderId="0" xfId="0" applyFont="1" applyAlignment="1">
      <alignment vertical="center"/>
    </xf>
    <xf numFmtId="0" fontId="40" fillId="0" borderId="0" xfId="0" applyFont="1"/>
    <xf numFmtId="0" fontId="28" fillId="0" borderId="5" xfId="0" applyFont="1" applyBorder="1" applyAlignment="1">
      <alignment horizontal="center" vertical="center" wrapText="1"/>
    </xf>
    <xf numFmtId="0" fontId="40" fillId="0" borderId="0" xfId="0" applyFont="1" applyAlignment="1">
      <alignment vertical="center"/>
    </xf>
    <xf numFmtId="0" fontId="28" fillId="0" borderId="8"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0" xfId="0" applyFont="1" applyAlignment="1">
      <alignment vertical="center"/>
    </xf>
    <xf numFmtId="0" fontId="29" fillId="0" borderId="0" xfId="0" applyFont="1" applyAlignment="1">
      <alignment vertical="center"/>
    </xf>
    <xf numFmtId="171" fontId="29" fillId="0" borderId="0" xfId="0" applyNumberFormat="1" applyFont="1" applyAlignment="1">
      <alignment vertical="center"/>
    </xf>
    <xf numFmtId="0" fontId="26" fillId="0" borderId="0" xfId="0" applyFont="1"/>
    <xf numFmtId="0" fontId="24" fillId="0" borderId="5" xfId="0" applyFont="1" applyBorder="1" applyAlignment="1">
      <alignment horizontal="center" vertical="center" wrapText="1"/>
    </xf>
    <xf numFmtId="0" fontId="27" fillId="0" borderId="5" xfId="0" applyFont="1" applyBorder="1" applyAlignment="1">
      <alignment horizontal="left" vertical="center" wrapText="1"/>
    </xf>
    <xf numFmtId="0" fontId="28" fillId="0" borderId="1" xfId="0" applyFont="1" applyBorder="1" applyAlignment="1">
      <alignment horizontal="right" vertical="center" wrapText="1"/>
    </xf>
    <xf numFmtId="0" fontId="28" fillId="0" borderId="6" xfId="0" applyFont="1" applyBorder="1" applyAlignment="1">
      <alignment horizontal="right" vertical="center" wrapText="1"/>
    </xf>
    <xf numFmtId="0" fontId="28" fillId="0" borderId="3" xfId="0" applyFont="1" applyBorder="1" applyAlignment="1">
      <alignment horizontal="right" vertical="center" wrapText="1"/>
    </xf>
    <xf numFmtId="165" fontId="42" fillId="11" borderId="0" xfId="2" applyFont="1" applyFill="1" applyBorder="1" applyAlignment="1" applyProtection="1">
      <alignment horizontal="left" vertical="center"/>
    </xf>
    <xf numFmtId="0" fontId="10" fillId="0" borderId="0" xfId="0" applyFont="1" applyAlignment="1">
      <alignment vertical="center"/>
    </xf>
    <xf numFmtId="0" fontId="6" fillId="0" borderId="0" xfId="0" applyFont="1" applyAlignment="1">
      <alignment vertical="center"/>
    </xf>
    <xf numFmtId="0" fontId="44" fillId="0" borderId="0" xfId="0" applyFont="1" applyAlignment="1">
      <alignment horizontal="right" vertical="top"/>
    </xf>
    <xf numFmtId="0" fontId="28" fillId="0" borderId="3" xfId="0" applyFont="1" applyBorder="1" applyAlignment="1">
      <alignment horizontal="center" vertical="center" wrapText="1"/>
    </xf>
    <xf numFmtId="169" fontId="28" fillId="0" borderId="2"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28" fillId="0" borderId="2" xfId="0" applyFont="1" applyBorder="1" applyAlignment="1">
      <alignment horizontal="center" vertical="center"/>
    </xf>
    <xf numFmtId="0" fontId="28" fillId="0" borderId="2" xfId="0" applyFont="1" applyBorder="1" applyAlignment="1">
      <alignment horizontal="center" vertical="center" wrapText="1"/>
    </xf>
    <xf numFmtId="0" fontId="28" fillId="0" borderId="9" xfId="0" applyFont="1" applyBorder="1" applyAlignment="1">
      <alignment horizontal="center" vertical="center" wrapText="1"/>
    </xf>
    <xf numFmtId="0" fontId="21" fillId="0" borderId="0" xfId="0" applyFont="1" applyAlignment="1">
      <alignment vertical="center"/>
    </xf>
    <xf numFmtId="0" fontId="22" fillId="0" borderId="0" xfId="0" applyFont="1" applyAlignment="1">
      <alignment vertical="center" wrapText="1"/>
    </xf>
    <xf numFmtId="0" fontId="46" fillId="0" borderId="0" xfId="0" applyFont="1" applyAlignment="1">
      <alignment vertical="center"/>
    </xf>
    <xf numFmtId="173" fontId="27" fillId="5" borderId="5" xfId="2" applyNumberFormat="1" applyFont="1" applyFill="1" applyBorder="1" applyAlignment="1" applyProtection="1">
      <alignment horizontal="center" vertical="center"/>
      <protection locked="0"/>
    </xf>
    <xf numFmtId="173" fontId="27" fillId="5" borderId="5" xfId="2" applyNumberFormat="1" applyFont="1" applyFill="1" applyBorder="1" applyAlignment="1" applyProtection="1">
      <alignment horizontal="center" vertical="center" wrapText="1"/>
      <protection locked="0"/>
    </xf>
    <xf numFmtId="37" fontId="27" fillId="2" borderId="5" xfId="2" applyNumberFormat="1" applyFont="1" applyFill="1" applyBorder="1" applyAlignment="1" applyProtection="1">
      <alignment horizontal="center" vertical="center" wrapText="1"/>
      <protection locked="0"/>
    </xf>
    <xf numFmtId="172" fontId="27" fillId="3" borderId="5" xfId="2" applyNumberFormat="1" applyFont="1" applyFill="1" applyBorder="1" applyAlignment="1" applyProtection="1">
      <alignment horizontal="center" vertical="center" wrapText="1"/>
    </xf>
    <xf numFmtId="165" fontId="12" fillId="0" borderId="0" xfId="2" applyFont="1" applyFill="1" applyBorder="1" applyAlignment="1" applyProtection="1">
      <alignment vertical="center" wrapText="1"/>
    </xf>
    <xf numFmtId="173" fontId="27" fillId="3" borderId="5" xfId="2" applyNumberFormat="1" applyFont="1" applyFill="1" applyBorder="1" applyAlignment="1" applyProtection="1">
      <alignment horizontal="center" vertical="center"/>
    </xf>
    <xf numFmtId="49" fontId="27" fillId="2" borderId="5" xfId="2" applyNumberFormat="1" applyFont="1" applyFill="1" applyBorder="1" applyAlignment="1" applyProtection="1">
      <alignment horizontal="center" vertical="center" wrapText="1"/>
      <protection locked="0"/>
    </xf>
    <xf numFmtId="174" fontId="27" fillId="5" borderId="5" xfId="2" applyNumberFormat="1"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protection locked="0"/>
    </xf>
    <xf numFmtId="49" fontId="27" fillId="2" borderId="11" xfId="2" applyNumberFormat="1" applyFont="1" applyFill="1" applyBorder="1" applyAlignment="1" applyProtection="1">
      <alignment horizontal="center" vertical="center" wrapText="1"/>
      <protection locked="0"/>
    </xf>
    <xf numFmtId="173" fontId="27" fillId="5" borderId="11" xfId="2" applyNumberFormat="1" applyFont="1" applyFill="1" applyBorder="1" applyAlignment="1" applyProtection="1">
      <alignment horizontal="center" vertical="center" wrapText="1"/>
      <protection locked="0"/>
    </xf>
    <xf numFmtId="0" fontId="28" fillId="0" borderId="19" xfId="0" applyFont="1" applyBorder="1" applyAlignment="1">
      <alignment horizontal="right" vertical="center" wrapText="1"/>
    </xf>
    <xf numFmtId="9" fontId="27" fillId="3" borderId="11" xfId="3" applyFont="1" applyFill="1" applyBorder="1" applyAlignment="1" applyProtection="1">
      <alignment horizontal="center" vertical="center" wrapText="1"/>
    </xf>
    <xf numFmtId="9" fontId="28" fillId="4" borderId="21" xfId="3" applyFont="1" applyFill="1" applyBorder="1" applyAlignment="1" applyProtection="1">
      <alignment horizontal="center" vertical="center" wrapText="1"/>
    </xf>
    <xf numFmtId="0" fontId="27" fillId="3" borderId="1" xfId="0" applyFont="1" applyFill="1" applyBorder="1" applyAlignment="1">
      <alignment horizontal="center" vertical="center" wrapText="1"/>
    </xf>
    <xf numFmtId="1" fontId="27" fillId="3" borderId="1" xfId="0" applyNumberFormat="1" applyFont="1"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166" fontId="27" fillId="0" borderId="0" xfId="0" applyNumberFormat="1" applyFont="1" applyAlignment="1">
      <alignment horizontal="center" vertical="center" wrapText="1"/>
    </xf>
    <xf numFmtId="173" fontId="33" fillId="3" borderId="5" xfId="2" applyNumberFormat="1" applyFont="1" applyFill="1" applyBorder="1" applyAlignment="1" applyProtection="1">
      <alignment horizontal="center" vertical="center" wrapText="1"/>
    </xf>
    <xf numFmtId="173" fontId="27" fillId="3" borderId="5" xfId="2" applyNumberFormat="1" applyFont="1" applyFill="1" applyBorder="1" applyAlignment="1" applyProtection="1">
      <alignment horizontal="center" vertical="center" wrapText="1"/>
    </xf>
    <xf numFmtId="37" fontId="27" fillId="3" borderId="8" xfId="2" applyNumberFormat="1" applyFont="1" applyFill="1" applyBorder="1" applyAlignment="1" applyProtection="1">
      <alignment horizontal="center" vertical="center" wrapText="1"/>
    </xf>
    <xf numFmtId="0" fontId="33" fillId="0" borderId="1" xfId="0" applyFont="1" applyBorder="1" applyAlignment="1">
      <alignment horizontal="center" vertical="center" wrapText="1"/>
    </xf>
    <xf numFmtId="166" fontId="33" fillId="0" borderId="6" xfId="2" applyNumberFormat="1" applyFont="1" applyFill="1" applyBorder="1" applyAlignment="1" applyProtection="1">
      <alignment horizontal="center" vertical="center" wrapText="1"/>
    </xf>
    <xf numFmtId="166" fontId="33" fillId="0" borderId="1" xfId="2" applyNumberFormat="1" applyFont="1" applyFill="1" applyBorder="1" applyAlignment="1" applyProtection="1">
      <alignment horizontal="center" vertical="center" wrapText="1"/>
    </xf>
    <xf numFmtId="0" fontId="27" fillId="0" borderId="11" xfId="0" applyFont="1" applyBorder="1" applyAlignment="1">
      <alignment horizontal="center" vertical="center" wrapText="1"/>
    </xf>
    <xf numFmtId="0" fontId="33" fillId="0" borderId="11" xfId="0" applyFont="1" applyBorder="1" applyAlignment="1">
      <alignment horizontal="center" vertical="center" wrapText="1"/>
    </xf>
    <xf numFmtId="0" fontId="27" fillId="0" borderId="8" xfId="0" applyFont="1" applyBorder="1" applyAlignment="1">
      <alignment horizontal="center" vertical="center" wrapText="1"/>
    </xf>
    <xf numFmtId="0" fontId="24" fillId="0" borderId="15" xfId="0" applyFont="1" applyBorder="1" applyAlignment="1">
      <alignment horizontal="center" vertical="center" wrapText="1"/>
    </xf>
    <xf numFmtId="0" fontId="28" fillId="12" borderId="5" xfId="0" applyFont="1" applyFill="1" applyBorder="1" applyAlignment="1">
      <alignment horizontal="center" vertical="center" wrapText="1"/>
    </xf>
    <xf numFmtId="0" fontId="28" fillId="12" borderId="8" xfId="0" applyFont="1" applyFill="1" applyBorder="1" applyAlignment="1">
      <alignment horizontal="center" vertical="center" wrapText="1"/>
    </xf>
    <xf numFmtId="49" fontId="28" fillId="3" borderId="5" xfId="0" applyNumberFormat="1" applyFont="1" applyFill="1" applyBorder="1" applyAlignment="1">
      <alignment horizontal="center" vertical="center" wrapText="1"/>
    </xf>
    <xf numFmtId="5" fontId="28" fillId="2" borderId="5" xfId="2" applyNumberFormat="1" applyFont="1" applyFill="1" applyBorder="1" applyAlignment="1" applyProtection="1">
      <alignment horizontal="center" vertical="center" wrapText="1"/>
      <protection locked="0"/>
    </xf>
    <xf numFmtId="37" fontId="27" fillId="3" borderId="5" xfId="2" applyNumberFormat="1" applyFont="1" applyFill="1" applyBorder="1" applyAlignment="1" applyProtection="1">
      <alignment horizontal="center" vertical="center" wrapText="1"/>
    </xf>
    <xf numFmtId="0" fontId="24" fillId="0" borderId="14" xfId="0" applyFont="1" applyBorder="1" applyAlignment="1">
      <alignment horizontal="right" vertical="center" wrapText="1"/>
    </xf>
    <xf numFmtId="0" fontId="28" fillId="0" borderId="5" xfId="0" applyFont="1" applyBorder="1" applyAlignment="1">
      <alignment horizontal="right" vertical="center" wrapText="1"/>
    </xf>
    <xf numFmtId="0" fontId="28" fillId="0" borderId="5" xfId="0" applyFont="1" applyBorder="1" applyAlignment="1">
      <alignment horizontal="right" vertical="center"/>
    </xf>
    <xf numFmtId="0" fontId="24" fillId="0" borderId="11" xfId="0" applyFont="1" applyBorder="1" applyAlignment="1">
      <alignment horizontal="center" vertical="center" wrapText="1"/>
    </xf>
    <xf numFmtId="0" fontId="28" fillId="8" borderId="22" xfId="0" applyFont="1" applyFill="1" applyBorder="1" applyAlignment="1">
      <alignment horizontal="center" vertical="center" wrapText="1"/>
    </xf>
    <xf numFmtId="0" fontId="28" fillId="13" borderId="22" xfId="0" applyFont="1" applyFill="1" applyBorder="1" applyAlignment="1">
      <alignment horizontal="center" vertical="center" wrapText="1"/>
    </xf>
    <xf numFmtId="0" fontId="28" fillId="0" borderId="22" xfId="0" applyFont="1" applyBorder="1" applyAlignment="1">
      <alignment horizontal="center" vertical="center" wrapText="1"/>
    </xf>
    <xf numFmtId="0" fontId="24" fillId="0" borderId="13" xfId="0" applyFont="1" applyBorder="1" applyAlignment="1">
      <alignment horizontal="center" vertical="center" wrapText="1"/>
    </xf>
    <xf numFmtId="0" fontId="50" fillId="6" borderId="13" xfId="0" applyFont="1" applyFill="1" applyBorder="1" applyAlignment="1">
      <alignment horizontal="left" vertical="center"/>
    </xf>
    <xf numFmtId="0" fontId="31" fillId="6" borderId="0" xfId="0" applyFont="1" applyFill="1" applyAlignment="1">
      <alignment vertical="center"/>
    </xf>
    <xf numFmtId="0" fontId="50" fillId="6" borderId="2" xfId="0" applyFont="1" applyFill="1" applyBorder="1" applyAlignment="1">
      <alignment horizontal="left" vertical="center"/>
    </xf>
    <xf numFmtId="0" fontId="23" fillId="6" borderId="0" xfId="0" applyFont="1" applyFill="1" applyAlignment="1">
      <alignment wrapText="1"/>
    </xf>
    <xf numFmtId="0" fontId="51" fillId="0" borderId="5" xfId="0" applyFont="1" applyBorder="1" applyAlignment="1">
      <alignment horizontal="center" vertical="center" wrapText="1"/>
    </xf>
    <xf numFmtId="0" fontId="28" fillId="8" borderId="5" xfId="0" applyFont="1" applyFill="1" applyBorder="1" applyAlignment="1">
      <alignment horizontal="center" vertical="center" wrapText="1"/>
    </xf>
    <xf numFmtId="0" fontId="28" fillId="13" borderId="5" xfId="0" applyFont="1" applyFill="1" applyBorder="1" applyAlignment="1">
      <alignment horizontal="center" vertical="center" wrapText="1"/>
    </xf>
    <xf numFmtId="177" fontId="27" fillId="3" borderId="5" xfId="4" applyNumberFormat="1" applyFont="1" applyFill="1" applyBorder="1" applyAlignment="1" applyProtection="1">
      <alignment horizontal="right" vertical="center" wrapText="1"/>
    </xf>
    <xf numFmtId="177" fontId="49" fillId="3" borderId="6" xfId="4" applyNumberFormat="1" applyFont="1" applyFill="1" applyBorder="1" applyAlignment="1" applyProtection="1">
      <alignment horizontal="right" vertical="center" wrapText="1"/>
    </xf>
    <xf numFmtId="177" fontId="27" fillId="3" borderId="11" xfId="4" applyNumberFormat="1" applyFont="1" applyFill="1" applyBorder="1" applyAlignment="1" applyProtection="1">
      <alignment horizontal="right" vertical="center" wrapText="1"/>
    </xf>
    <xf numFmtId="177" fontId="49" fillId="3" borderId="10" xfId="4" applyNumberFormat="1" applyFont="1" applyFill="1" applyBorder="1" applyAlignment="1" applyProtection="1">
      <alignment horizontal="right" vertical="center" wrapText="1"/>
    </xf>
    <xf numFmtId="177" fontId="28" fillId="4" borderId="21" xfId="4" applyNumberFormat="1" applyFont="1" applyFill="1" applyBorder="1" applyAlignment="1" applyProtection="1">
      <alignment horizontal="right" vertical="center" wrapText="1"/>
    </xf>
    <xf numFmtId="177" fontId="27" fillId="3" borderId="6" xfId="4" applyNumberFormat="1" applyFont="1" applyFill="1" applyBorder="1" applyAlignment="1" applyProtection="1">
      <alignment horizontal="center" vertical="center" wrapText="1"/>
    </xf>
    <xf numFmtId="177" fontId="27" fillId="3" borderId="10" xfId="4" applyNumberFormat="1" applyFont="1" applyFill="1" applyBorder="1" applyAlignment="1" applyProtection="1">
      <alignment horizontal="center" vertical="center" wrapText="1"/>
    </xf>
    <xf numFmtId="177" fontId="28" fillId="4" borderId="21" xfId="4" applyNumberFormat="1" applyFont="1" applyFill="1" applyBorder="1" applyAlignment="1" applyProtection="1">
      <alignment horizontal="center" vertical="center" wrapText="1"/>
    </xf>
    <xf numFmtId="177" fontId="27" fillId="3" borderId="5" xfId="4" applyNumberFormat="1" applyFont="1" applyFill="1" applyBorder="1" applyAlignment="1" applyProtection="1">
      <alignment horizontal="center" vertical="center"/>
    </xf>
    <xf numFmtId="177" fontId="27" fillId="5" borderId="5" xfId="4" applyNumberFormat="1" applyFont="1" applyFill="1" applyBorder="1" applyAlignment="1" applyProtection="1">
      <alignment horizontal="center" vertical="center"/>
      <protection locked="0"/>
    </xf>
    <xf numFmtId="177" fontId="28" fillId="3" borderId="15" xfId="4" applyNumberFormat="1" applyFont="1" applyFill="1" applyBorder="1" applyAlignment="1" applyProtection="1">
      <alignment horizontal="right" vertical="center" wrapText="1"/>
    </xf>
    <xf numFmtId="9" fontId="28" fillId="3" borderId="8" xfId="3" applyFont="1" applyFill="1" applyBorder="1" applyAlignment="1" applyProtection="1">
      <alignment horizontal="center" vertical="center" wrapText="1"/>
    </xf>
    <xf numFmtId="6" fontId="27" fillId="3" borderId="1" xfId="4" applyNumberFormat="1" applyFont="1" applyFill="1" applyBorder="1" applyAlignment="1" applyProtection="1">
      <alignment horizontal="center" vertical="center" wrapText="1"/>
    </xf>
    <xf numFmtId="178" fontId="28" fillId="4" borderId="5" xfId="0" applyNumberFormat="1" applyFont="1" applyFill="1" applyBorder="1" applyAlignment="1">
      <alignment horizontal="center" vertical="center"/>
    </xf>
    <xf numFmtId="178" fontId="27" fillId="3" borderId="5" xfId="0" applyNumberFormat="1" applyFont="1" applyFill="1" applyBorder="1" applyAlignment="1">
      <alignment horizontal="center" vertical="center"/>
    </xf>
    <xf numFmtId="166" fontId="27" fillId="0" borderId="1" xfId="0" applyNumberFormat="1" applyFont="1" applyBorder="1" applyAlignment="1">
      <alignment horizontal="center" vertical="center" wrapText="1"/>
    </xf>
    <xf numFmtId="0" fontId="50" fillId="6" borderId="0" xfId="0" applyFont="1" applyFill="1" applyAlignment="1">
      <alignment vertical="center"/>
    </xf>
    <xf numFmtId="0" fontId="26" fillId="0" borderId="4" xfId="0" applyFont="1" applyBorder="1" applyAlignment="1">
      <alignment vertical="center" wrapText="1"/>
    </xf>
    <xf numFmtId="0" fontId="24" fillId="8" borderId="5" xfId="0" applyFont="1" applyFill="1" applyBorder="1" applyAlignment="1">
      <alignment horizontal="center" vertical="center" wrapText="1"/>
    </xf>
    <xf numFmtId="6" fontId="27" fillId="3" borderId="5" xfId="4" applyNumberFormat="1" applyFont="1" applyFill="1" applyBorder="1" applyAlignment="1" applyProtection="1">
      <alignment horizontal="center" vertical="center" wrapText="1"/>
    </xf>
    <xf numFmtId="0" fontId="31" fillId="0" borderId="5" xfId="0" applyFont="1" applyBorder="1" applyAlignment="1">
      <alignment horizontal="center" vertical="center" wrapText="1"/>
    </xf>
    <xf numFmtId="0" fontId="28" fillId="8" borderId="6"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24" fillId="14" borderId="5" xfId="0" applyFont="1" applyFill="1" applyBorder="1" applyAlignment="1">
      <alignment horizontal="center" vertical="center" wrapText="1"/>
    </xf>
    <xf numFmtId="0" fontId="28" fillId="14" borderId="6" xfId="0" applyFont="1" applyFill="1" applyBorder="1" applyAlignment="1">
      <alignment horizontal="center" vertical="center" wrapText="1"/>
    </xf>
    <xf numFmtId="0" fontId="24" fillId="15" borderId="5" xfId="0" applyFont="1" applyFill="1" applyBorder="1" applyAlignment="1">
      <alignment horizontal="center" vertical="center" wrapText="1"/>
    </xf>
    <xf numFmtId="0" fontId="28" fillId="15" borderId="6" xfId="0" applyFont="1" applyFill="1" applyBorder="1" applyAlignment="1">
      <alignment horizontal="center" vertical="center" wrapText="1"/>
    </xf>
    <xf numFmtId="0" fontId="24" fillId="7" borderId="5" xfId="0" applyFont="1" applyFill="1" applyBorder="1" applyAlignment="1">
      <alignment horizontal="center" vertical="center" wrapText="1"/>
    </xf>
    <xf numFmtId="0" fontId="24" fillId="0" borderId="12" xfId="0" applyFont="1" applyBorder="1" applyAlignment="1">
      <alignment horizontal="right" vertical="center" wrapText="1"/>
    </xf>
    <xf numFmtId="179" fontId="28" fillId="4" borderId="21" xfId="2" applyNumberFormat="1" applyFont="1" applyFill="1" applyBorder="1" applyAlignment="1" applyProtection="1">
      <alignment horizontal="center" vertical="center" wrapText="1"/>
    </xf>
    <xf numFmtId="179" fontId="28" fillId="3" borderId="21" xfId="2" applyNumberFormat="1" applyFont="1" applyFill="1" applyBorder="1" applyAlignment="1" applyProtection="1">
      <alignment horizontal="center" vertical="center" wrapText="1"/>
    </xf>
    <xf numFmtId="0" fontId="27" fillId="9" borderId="0" xfId="0" applyFont="1" applyFill="1" applyAlignment="1" applyProtection="1">
      <alignment horizontal="center" vertical="center"/>
      <protection hidden="1"/>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xf>
    <xf numFmtId="0" fontId="4" fillId="0" borderId="0" xfId="0" applyFont="1" applyAlignment="1" applyProtection="1">
      <alignment vertical="center"/>
      <protection locked="0"/>
    </xf>
    <xf numFmtId="0" fontId="2" fillId="0" borderId="0" xfId="0" applyFont="1" applyAlignment="1">
      <alignment vertical="center"/>
    </xf>
    <xf numFmtId="0" fontId="24" fillId="0" borderId="0" xfId="0" applyFont="1" applyAlignment="1">
      <alignment vertical="center"/>
    </xf>
    <xf numFmtId="0" fontId="33" fillId="0" borderId="0" xfId="0" applyFont="1" applyAlignment="1">
      <alignment vertical="center"/>
    </xf>
    <xf numFmtId="0" fontId="25" fillId="0" borderId="0" xfId="0" applyFont="1" applyAlignment="1">
      <alignment vertical="center"/>
    </xf>
    <xf numFmtId="0" fontId="38" fillId="0" borderId="0" xfId="0" applyFont="1" applyAlignment="1">
      <alignment vertical="center"/>
    </xf>
    <xf numFmtId="0" fontId="26" fillId="0" borderId="0" xfId="0" applyFont="1" applyAlignment="1">
      <alignment vertical="center"/>
    </xf>
    <xf numFmtId="0" fontId="1" fillId="0" borderId="0" xfId="0" applyFont="1" applyAlignment="1">
      <alignment horizontal="left" vertical="center"/>
    </xf>
    <xf numFmtId="0" fontId="28" fillId="8" borderId="5" xfId="5" applyFont="1" applyFill="1" applyBorder="1" applyAlignment="1">
      <alignment horizontal="center" vertical="center" wrapText="1"/>
    </xf>
    <xf numFmtId="0" fontId="28" fillId="13" borderId="5" xfId="5" applyFont="1" applyFill="1" applyBorder="1" applyAlignment="1">
      <alignment horizontal="center" vertical="center" wrapText="1"/>
    </xf>
    <xf numFmtId="0" fontId="53"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164" fontId="4" fillId="0" borderId="0" xfId="1" applyFont="1" applyFill="1" applyBorder="1" applyAlignment="1" applyProtection="1">
      <alignment vertical="center" wrapText="1"/>
    </xf>
    <xf numFmtId="0" fontId="4" fillId="0" borderId="0" xfId="0" applyFont="1" applyAlignment="1">
      <alignment horizontal="right" vertical="center"/>
    </xf>
    <xf numFmtId="165" fontId="4" fillId="0" borderId="0" xfId="2" applyFont="1" applyFill="1" applyBorder="1" applyAlignment="1" applyProtection="1">
      <alignment vertical="center" wrapText="1"/>
    </xf>
    <xf numFmtId="0" fontId="2" fillId="0" borderId="0" xfId="0" applyFont="1" applyAlignment="1">
      <alignment wrapText="1"/>
    </xf>
    <xf numFmtId="0" fontId="55" fillId="0" borderId="0" xfId="0" applyFont="1" applyAlignment="1">
      <alignment vertical="center"/>
    </xf>
    <xf numFmtId="49" fontId="55" fillId="0" borderId="0" xfId="2" applyNumberFormat="1" applyFont="1" applyFill="1" applyBorder="1" applyAlignment="1" applyProtection="1">
      <alignment horizontal="left" vertical="center"/>
    </xf>
    <xf numFmtId="0" fontId="62" fillId="0" borderId="0" xfId="0" applyFont="1" applyAlignment="1">
      <alignment vertical="center"/>
    </xf>
    <xf numFmtId="0" fontId="63" fillId="0" borderId="0" xfId="0" applyFont="1" applyAlignment="1">
      <alignment vertical="center"/>
    </xf>
    <xf numFmtId="0" fontId="50" fillId="6" borderId="4" xfId="5" applyFont="1" applyFill="1" applyBorder="1" applyAlignment="1">
      <alignment horizontal="left" vertical="center"/>
    </xf>
    <xf numFmtId="165" fontId="61" fillId="0" borderId="0" xfId="2" applyFont="1" applyFill="1" applyBorder="1" applyAlignment="1" applyProtection="1">
      <alignment vertical="center"/>
    </xf>
    <xf numFmtId="165" fontId="55" fillId="0" borderId="0" xfId="2" applyFont="1" applyFill="1" applyBorder="1" applyAlignment="1" applyProtection="1">
      <alignment horizontal="left" vertical="center"/>
    </xf>
    <xf numFmtId="0" fontId="59" fillId="0" borderId="0" xfId="0" applyFont="1" applyAlignment="1">
      <alignment vertical="center"/>
    </xf>
    <xf numFmtId="0" fontId="60" fillId="0" borderId="0" xfId="0" applyFont="1" applyAlignment="1">
      <alignment vertical="center"/>
    </xf>
    <xf numFmtId="0" fontId="27" fillId="0" borderId="0" xfId="0" applyFont="1" applyAlignment="1" applyProtection="1">
      <alignment vertical="center"/>
      <protection hidden="1"/>
    </xf>
    <xf numFmtId="0" fontId="27" fillId="0" borderId="5" xfId="5" applyFont="1" applyBorder="1" applyAlignment="1">
      <alignment horizontal="center" vertical="center" wrapText="1"/>
    </xf>
    <xf numFmtId="0" fontId="52" fillId="0" borderId="0" xfId="0" applyFont="1" applyAlignment="1" applyProtection="1">
      <alignment vertical="center"/>
      <protection locked="0" hidden="1"/>
    </xf>
    <xf numFmtId="0" fontId="52" fillId="0" borderId="0" xfId="0" applyFont="1" applyAlignment="1">
      <alignment vertical="center"/>
    </xf>
    <xf numFmtId="0" fontId="52" fillId="0" borderId="0" xfId="0" applyFont="1" applyAlignment="1" applyProtection="1">
      <alignment horizontal="center" vertical="center"/>
      <protection hidden="1"/>
    </xf>
    <xf numFmtId="0" fontId="52" fillId="0" borderId="0" xfId="0" applyFont="1" applyAlignment="1" applyProtection="1">
      <alignment vertical="center"/>
      <protection hidden="1"/>
    </xf>
    <xf numFmtId="0" fontId="28" fillId="10" borderId="5" xfId="0" applyFont="1" applyFill="1" applyBorder="1" applyAlignment="1">
      <alignment horizontal="right" vertical="center" wrapText="1"/>
    </xf>
    <xf numFmtId="0" fontId="28" fillId="18" borderId="5" xfId="0" applyFont="1" applyFill="1" applyBorder="1" applyAlignment="1">
      <alignment horizontal="center" vertical="center" wrapText="1"/>
    </xf>
    <xf numFmtId="181" fontId="27" fillId="5" borderId="5" xfId="2" applyNumberFormat="1" applyFont="1" applyFill="1" applyBorder="1" applyAlignment="1" applyProtection="1">
      <alignment horizontal="center" vertical="center"/>
      <protection locked="0"/>
    </xf>
    <xf numFmtId="0" fontId="0" fillId="9" borderId="0" xfId="0" applyFill="1"/>
    <xf numFmtId="0" fontId="52" fillId="9" borderId="0" xfId="0" applyFont="1" applyFill="1" applyAlignment="1" applyProtection="1">
      <alignment vertical="center"/>
      <protection locked="0" hidden="1"/>
    </xf>
    <xf numFmtId="0" fontId="52" fillId="9" borderId="0" xfId="0" applyFont="1" applyFill="1" applyAlignment="1">
      <alignment vertical="center"/>
    </xf>
    <xf numFmtId="0" fontId="52" fillId="9" borderId="0" xfId="0" applyFont="1" applyFill="1" applyAlignment="1">
      <alignment vertical="center" wrapText="1"/>
    </xf>
    <xf numFmtId="173" fontId="27" fillId="9" borderId="0" xfId="0" applyNumberFormat="1" applyFont="1" applyFill="1" applyAlignment="1">
      <alignment vertical="center"/>
    </xf>
    <xf numFmtId="0" fontId="52" fillId="9" borderId="0" xfId="0" applyFont="1" applyFill="1" applyAlignment="1" applyProtection="1">
      <alignment horizontal="center" vertical="center"/>
      <protection hidden="1"/>
    </xf>
    <xf numFmtId="5" fontId="27" fillId="2" borderId="5" xfId="2" applyNumberFormat="1" applyFont="1" applyFill="1" applyBorder="1" applyAlignment="1" applyProtection="1">
      <alignment horizontal="center" vertical="center" wrapText="1"/>
      <protection locked="0"/>
    </xf>
    <xf numFmtId="49" fontId="55" fillId="0" borderId="0" xfId="2" applyNumberFormat="1" applyFont="1" applyFill="1" applyAlignment="1">
      <alignment horizontal="left" vertical="center" wrapText="1"/>
    </xf>
    <xf numFmtId="49" fontId="58" fillId="0" borderId="0" xfId="0" applyNumberFormat="1" applyFont="1" applyAlignment="1">
      <alignment horizontal="left" vertical="center" wrapText="1"/>
    </xf>
    <xf numFmtId="173" fontId="27" fillId="3" borderId="5" xfId="2" applyNumberFormat="1" applyFont="1" applyFill="1" applyBorder="1" applyAlignment="1" applyProtection="1">
      <alignment horizontal="right" vertical="center" shrinkToFit="1"/>
      <protection hidden="1"/>
    </xf>
    <xf numFmtId="173" fontId="28" fillId="19" borderId="21" xfId="2" applyNumberFormat="1" applyFont="1" applyFill="1" applyBorder="1" applyAlignment="1" applyProtection="1">
      <alignment horizontal="right" vertical="center" shrinkToFit="1"/>
      <protection hidden="1"/>
    </xf>
    <xf numFmtId="10" fontId="28" fillId="19" borderId="21" xfId="3" applyNumberFormat="1" applyFont="1" applyFill="1" applyBorder="1" applyAlignment="1" applyProtection="1">
      <alignment horizontal="center" vertical="center" shrinkToFit="1"/>
      <protection hidden="1"/>
    </xf>
    <xf numFmtId="0" fontId="28" fillId="17" borderId="5" xfId="0" applyFont="1" applyFill="1" applyBorder="1" applyAlignment="1" applyProtection="1">
      <alignment horizontal="center" vertical="center" wrapText="1"/>
      <protection hidden="1"/>
    </xf>
    <xf numFmtId="0" fontId="65" fillId="9" borderId="0" xfId="0" applyFont="1" applyFill="1" applyAlignment="1" applyProtection="1">
      <alignment vertical="center"/>
      <protection locked="0"/>
    </xf>
    <xf numFmtId="173" fontId="27" fillId="3" borderId="5" xfId="2" applyNumberFormat="1" applyFont="1" applyFill="1" applyBorder="1" applyAlignment="1" applyProtection="1">
      <alignment horizontal="center" vertical="center" shrinkToFit="1"/>
      <protection hidden="1"/>
    </xf>
    <xf numFmtId="173" fontId="33" fillId="17" borderId="5" xfId="2" applyNumberFormat="1" applyFont="1" applyFill="1" applyBorder="1" applyAlignment="1" applyProtection="1">
      <alignment horizontal="center" vertical="center" shrinkToFit="1"/>
      <protection hidden="1"/>
    </xf>
    <xf numFmtId="0" fontId="52" fillId="9" borderId="0" xfId="0" applyFont="1" applyFill="1" applyAlignment="1" applyProtection="1">
      <alignment vertical="center" wrapText="1"/>
      <protection hidden="1"/>
    </xf>
    <xf numFmtId="49" fontId="52" fillId="9" borderId="0" xfId="0" applyNumberFormat="1" applyFont="1" applyFill="1" applyAlignment="1" applyProtection="1">
      <alignment horizontal="center" vertical="center"/>
      <protection hidden="1"/>
    </xf>
    <xf numFmtId="0" fontId="31" fillId="9" borderId="0" xfId="0" applyFont="1" applyFill="1" applyAlignment="1" applyProtection="1">
      <alignment vertical="center"/>
      <protection hidden="1"/>
    </xf>
    <xf numFmtId="172" fontId="27" fillId="3" borderId="5" xfId="2" applyNumberFormat="1" applyFont="1" applyFill="1" applyBorder="1" applyAlignment="1" applyProtection="1">
      <alignment horizontal="center" vertical="center" wrapText="1"/>
      <protection hidden="1"/>
    </xf>
    <xf numFmtId="10" fontId="41" fillId="0" borderId="0" xfId="3" applyNumberFormat="1" applyFont="1" applyFill="1" applyBorder="1" applyAlignment="1" applyProtection="1">
      <alignment horizontal="left" vertical="center" shrinkToFit="1"/>
      <protection hidden="1"/>
    </xf>
    <xf numFmtId="176" fontId="27" fillId="3" borderId="5" xfId="6" applyNumberFormat="1" applyFont="1" applyFill="1" applyBorder="1" applyAlignment="1" applyProtection="1">
      <alignment horizontal="right" vertical="center" shrinkToFit="1"/>
      <protection hidden="1"/>
    </xf>
    <xf numFmtId="180" fontId="27" fillId="3" borderId="3" xfId="2" applyNumberFormat="1" applyFont="1" applyFill="1" applyBorder="1" applyAlignment="1" applyProtection="1">
      <alignment horizontal="center" vertical="center" shrinkToFit="1"/>
      <protection hidden="1"/>
    </xf>
    <xf numFmtId="180" fontId="27" fillId="3" borderId="1" xfId="2" applyNumberFormat="1" applyFont="1" applyFill="1" applyBorder="1" applyAlignment="1" applyProtection="1">
      <alignment horizontal="center" vertical="center" shrinkToFit="1"/>
      <protection hidden="1"/>
    </xf>
    <xf numFmtId="180" fontId="27" fillId="3" borderId="1" xfId="2" applyNumberFormat="1" applyFont="1" applyFill="1" applyBorder="1" applyAlignment="1" applyProtection="1">
      <alignment horizontal="right" vertical="center" shrinkToFit="1"/>
      <protection hidden="1"/>
    </xf>
    <xf numFmtId="9" fontId="27" fillId="3" borderId="1" xfId="3" applyFont="1" applyFill="1" applyBorder="1" applyAlignment="1" applyProtection="1">
      <alignment horizontal="center" vertical="center" shrinkToFit="1"/>
      <protection hidden="1"/>
    </xf>
    <xf numFmtId="173" fontId="27" fillId="3" borderId="1" xfId="2" applyNumberFormat="1" applyFont="1" applyFill="1" applyBorder="1" applyAlignment="1" applyProtection="1">
      <alignment horizontal="right" vertical="center" shrinkToFit="1"/>
      <protection hidden="1"/>
    </xf>
    <xf numFmtId="180" fontId="27" fillId="3" borderId="6" xfId="2" applyNumberFormat="1" applyFont="1" applyFill="1" applyBorder="1" applyAlignment="1" applyProtection="1">
      <alignment horizontal="right" vertical="center" shrinkToFit="1"/>
      <protection hidden="1"/>
    </xf>
    <xf numFmtId="37" fontId="27" fillId="3" borderId="8" xfId="2" applyNumberFormat="1" applyFont="1" applyFill="1" applyBorder="1" applyAlignment="1" applyProtection="1">
      <alignment horizontal="center" vertical="center" shrinkToFit="1"/>
      <protection hidden="1"/>
    </xf>
    <xf numFmtId="176" fontId="28" fillId="16" borderId="21" xfId="6" applyNumberFormat="1" applyFont="1" applyFill="1" applyBorder="1" applyAlignment="1" applyProtection="1">
      <alignment horizontal="right" vertical="center" shrinkToFit="1"/>
      <protection hidden="1"/>
    </xf>
    <xf numFmtId="10" fontId="27" fillId="3" borderId="3" xfId="3" applyNumberFormat="1" applyFont="1" applyFill="1" applyBorder="1" applyAlignment="1" applyProtection="1">
      <alignment horizontal="center" vertical="center" shrinkToFit="1"/>
      <protection hidden="1"/>
    </xf>
    <xf numFmtId="0" fontId="28" fillId="13" borderId="5" xfId="5" applyFont="1" applyFill="1" applyBorder="1" applyAlignment="1" applyProtection="1">
      <alignment horizontal="center" vertical="center" wrapText="1"/>
      <protection hidden="1"/>
    </xf>
    <xf numFmtId="173" fontId="27" fillId="5" borderId="5" xfId="2" applyNumberFormat="1" applyFont="1" applyFill="1" applyBorder="1" applyAlignment="1" applyProtection="1">
      <alignment horizontal="right" vertical="center" shrinkToFit="1"/>
      <protection locked="0"/>
    </xf>
    <xf numFmtId="173" fontId="28" fillId="4" borderId="21" xfId="2" applyNumberFormat="1" applyFont="1" applyFill="1" applyBorder="1" applyAlignment="1" applyProtection="1">
      <alignment horizontal="right" vertical="center" wrapText="1"/>
    </xf>
    <xf numFmtId="0" fontId="68" fillId="0" borderId="0" xfId="2" applyNumberFormat="1" applyFont="1" applyFill="1" applyBorder="1" applyAlignment="1" applyProtection="1">
      <alignment horizontal="left" vertical="center"/>
    </xf>
    <xf numFmtId="49" fontId="66" fillId="0" borderId="0" xfId="5" applyNumberFormat="1" applyFont="1" applyAlignment="1" applyProtection="1">
      <alignment horizontal="left" vertical="center"/>
      <protection hidden="1"/>
    </xf>
    <xf numFmtId="0" fontId="4" fillId="0" borderId="0" xfId="5" applyFont="1" applyAlignment="1">
      <alignment vertical="center"/>
    </xf>
    <xf numFmtId="0" fontId="1" fillId="0" borderId="0" xfId="5" applyAlignment="1">
      <alignment vertical="center"/>
    </xf>
    <xf numFmtId="0" fontId="1" fillId="0" borderId="0" xfId="5"/>
    <xf numFmtId="0" fontId="1" fillId="0" borderId="0" xfId="5" applyAlignment="1" applyProtection="1">
      <alignment vertical="center"/>
      <protection locked="0"/>
    </xf>
    <xf numFmtId="0" fontId="2" fillId="0" borderId="0" xfId="5" applyFont="1" applyAlignment="1" applyProtection="1">
      <alignment vertical="center"/>
      <protection locked="0"/>
    </xf>
    <xf numFmtId="168" fontId="27" fillId="3" borderId="8" xfId="5" applyNumberFormat="1" applyFont="1" applyFill="1" applyBorder="1" applyAlignment="1" applyProtection="1">
      <alignment horizontal="center" vertical="center"/>
      <protection hidden="1"/>
    </xf>
    <xf numFmtId="0" fontId="27" fillId="2" borderId="8" xfId="5" applyFont="1" applyFill="1" applyBorder="1" applyAlignment="1" applyProtection="1">
      <alignment horizontal="center" vertical="center" wrapText="1"/>
      <protection locked="0"/>
    </xf>
    <xf numFmtId="5" fontId="27" fillId="2" borderId="8" xfId="2" applyNumberFormat="1" applyFont="1" applyFill="1" applyBorder="1" applyAlignment="1" applyProtection="1">
      <alignment horizontal="center" vertical="center" wrapText="1"/>
      <protection locked="0"/>
    </xf>
    <xf numFmtId="173" fontId="27" fillId="5" borderId="5" xfId="2" applyNumberFormat="1" applyFont="1" applyFill="1" applyBorder="1" applyAlignment="1" applyProtection="1">
      <alignment horizontal="right" vertical="center" wrapText="1"/>
      <protection locked="0"/>
    </xf>
    <xf numFmtId="178" fontId="33" fillId="2" borderId="5" xfId="5" applyNumberFormat="1" applyFont="1" applyFill="1" applyBorder="1" applyAlignment="1" applyProtection="1">
      <alignment horizontal="center" vertical="center" shrinkToFit="1"/>
      <protection locked="0"/>
    </xf>
    <xf numFmtId="168" fontId="27" fillId="3" borderId="5" xfId="5" applyNumberFormat="1" applyFont="1" applyFill="1" applyBorder="1" applyAlignment="1" applyProtection="1">
      <alignment horizontal="center" vertical="center"/>
      <protection hidden="1"/>
    </xf>
    <xf numFmtId="0" fontId="27" fillId="2" borderId="5" xfId="5" applyFont="1" applyFill="1" applyBorder="1" applyAlignment="1" applyProtection="1">
      <alignment horizontal="center" vertical="center" wrapText="1"/>
      <protection locked="0"/>
    </xf>
    <xf numFmtId="168" fontId="27" fillId="2" borderId="5" xfId="5" applyNumberFormat="1" applyFont="1" applyFill="1" applyBorder="1" applyAlignment="1" applyProtection="1">
      <alignment horizontal="center" vertical="center" shrinkToFit="1"/>
      <protection locked="0"/>
    </xf>
    <xf numFmtId="0" fontId="27" fillId="2" borderId="5" xfId="5" applyFont="1" applyFill="1" applyBorder="1" applyAlignment="1" applyProtection="1">
      <alignment horizontal="center" vertical="center"/>
      <protection locked="0"/>
    </xf>
    <xf numFmtId="0" fontId="28" fillId="0" borderId="11" xfId="5" applyFont="1" applyBorder="1" applyAlignment="1">
      <alignment horizontal="center" vertical="center" wrapText="1"/>
    </xf>
    <xf numFmtId="0" fontId="28" fillId="0" borderId="11" xfId="5" applyFont="1" applyBorder="1" applyAlignment="1" applyProtection="1">
      <alignment horizontal="center" vertical="center" wrapText="1"/>
      <protection hidden="1"/>
    </xf>
    <xf numFmtId="0" fontId="1" fillId="11" borderId="19" xfId="5" applyFill="1" applyBorder="1" applyProtection="1">
      <protection hidden="1"/>
    </xf>
    <xf numFmtId="0" fontId="25" fillId="11" borderId="10" xfId="5" applyFont="1" applyFill="1" applyBorder="1" applyAlignment="1" applyProtection="1">
      <alignment vertical="center"/>
      <protection hidden="1"/>
    </xf>
    <xf numFmtId="0" fontId="30" fillId="0" borderId="0" xfId="5" applyFont="1" applyAlignment="1" applyProtection="1">
      <alignment vertical="center"/>
      <protection hidden="1"/>
    </xf>
    <xf numFmtId="0" fontId="25" fillId="0" borderId="0" xfId="5" applyFont="1" applyAlignment="1" applyProtection="1">
      <alignment vertical="center"/>
      <protection hidden="1"/>
    </xf>
    <xf numFmtId="0" fontId="31" fillId="0" borderId="0" xfId="5" applyFont="1" applyAlignment="1" applyProtection="1">
      <alignment vertical="center"/>
      <protection hidden="1"/>
    </xf>
    <xf numFmtId="0" fontId="1" fillId="11" borderId="1" xfId="5" applyFill="1" applyBorder="1" applyProtection="1">
      <protection hidden="1"/>
    </xf>
    <xf numFmtId="0" fontId="37" fillId="0" borderId="0" xfId="5" applyFont="1" applyAlignment="1" applyProtection="1">
      <alignment vertical="center"/>
      <protection hidden="1"/>
    </xf>
    <xf numFmtId="9" fontId="27" fillId="3" borderId="3" xfId="3" applyFont="1" applyFill="1" applyBorder="1" applyAlignment="1" applyProtection="1">
      <alignment horizontal="center" vertical="center" shrinkToFit="1"/>
      <protection hidden="1"/>
    </xf>
    <xf numFmtId="0" fontId="28" fillId="13" borderId="6" xfId="5" applyFont="1" applyFill="1" applyBorder="1" applyAlignment="1">
      <alignment horizontal="center" vertical="center" wrapText="1"/>
    </xf>
    <xf numFmtId="173" fontId="27" fillId="3" borderId="5" xfId="2" applyNumberFormat="1" applyFont="1" applyFill="1" applyBorder="1" applyAlignment="1" applyProtection="1">
      <alignment horizontal="right" vertical="center" wrapText="1"/>
      <protection hidden="1"/>
    </xf>
    <xf numFmtId="10" fontId="27" fillId="3" borderId="5" xfId="3" applyNumberFormat="1" applyFont="1" applyFill="1" applyBorder="1" applyAlignment="1" applyProtection="1">
      <alignment horizontal="right" vertical="center" wrapText="1"/>
      <protection hidden="1"/>
    </xf>
    <xf numFmtId="10" fontId="27" fillId="3" borderId="11" xfId="3" applyNumberFormat="1" applyFont="1" applyFill="1" applyBorder="1" applyAlignment="1" applyProtection="1">
      <alignment horizontal="right" vertical="center" wrapText="1"/>
      <protection hidden="1"/>
    </xf>
    <xf numFmtId="173" fontId="28" fillId="19" borderId="21" xfId="2" applyNumberFormat="1" applyFont="1" applyFill="1" applyBorder="1" applyAlignment="1" applyProtection="1">
      <alignment horizontal="right" vertical="center" shrinkToFit="1"/>
    </xf>
    <xf numFmtId="49" fontId="55" fillId="0" borderId="0" xfId="2" applyNumberFormat="1" applyFont="1" applyFill="1" applyBorder="1" applyAlignment="1" applyProtection="1">
      <alignment horizontal="left" vertical="center"/>
      <protection hidden="1"/>
    </xf>
    <xf numFmtId="0" fontId="42" fillId="0" borderId="0" xfId="5" applyFont="1" applyAlignment="1">
      <alignment horizontal="right" vertical="center"/>
    </xf>
    <xf numFmtId="10" fontId="41" fillId="0" borderId="0" xfId="3" applyNumberFormat="1" applyFont="1" applyFill="1" applyBorder="1" applyAlignment="1" applyProtection="1">
      <alignment horizontal="left" vertical="center" shrinkToFit="1"/>
    </xf>
    <xf numFmtId="49" fontId="42" fillId="0" borderId="0" xfId="2" applyNumberFormat="1" applyFont="1" applyAlignment="1">
      <alignment horizontal="left" vertical="center"/>
    </xf>
    <xf numFmtId="49" fontId="55" fillId="0" borderId="0" xfId="2" applyNumberFormat="1" applyFont="1" applyAlignment="1" applyProtection="1">
      <alignment horizontal="left" vertical="center"/>
      <protection hidden="1"/>
    </xf>
    <xf numFmtId="49" fontId="2" fillId="0" borderId="0" xfId="5" applyNumberFormat="1" applyFont="1" applyAlignment="1" applyProtection="1">
      <alignment vertical="center"/>
      <protection locked="0"/>
    </xf>
    <xf numFmtId="0" fontId="1" fillId="0" borderId="0" xfId="5" applyProtection="1">
      <protection hidden="1"/>
    </xf>
    <xf numFmtId="49" fontId="1" fillId="0" borderId="0" xfId="5" applyNumberFormat="1" applyAlignment="1">
      <alignment vertical="center"/>
    </xf>
    <xf numFmtId="173" fontId="1" fillId="0" borderId="0" xfId="5" applyNumberFormat="1" applyAlignment="1" applyProtection="1">
      <alignment vertical="center"/>
      <protection locked="0"/>
    </xf>
    <xf numFmtId="49" fontId="1" fillId="0" borderId="0" xfId="5" applyNumberFormat="1" applyAlignment="1" applyProtection="1">
      <alignment vertical="center"/>
      <protection locked="0"/>
    </xf>
    <xf numFmtId="0" fontId="14" fillId="6" borderId="0" xfId="5" applyFont="1" applyFill="1" applyAlignment="1" applyProtection="1">
      <alignment horizontal="left" vertical="center"/>
      <protection hidden="1"/>
    </xf>
    <xf numFmtId="0" fontId="31" fillId="6" borderId="0" xfId="5" applyFont="1" applyFill="1" applyAlignment="1" applyProtection="1">
      <alignment horizontal="right" vertical="center" wrapText="1"/>
      <protection hidden="1"/>
    </xf>
    <xf numFmtId="0" fontId="1" fillId="0" borderId="0" xfId="5" applyAlignment="1" applyProtection="1">
      <alignment vertical="center"/>
      <protection hidden="1"/>
    </xf>
    <xf numFmtId="0" fontId="2" fillId="0" borderId="0" xfId="5" applyFont="1" applyAlignment="1" applyProtection="1">
      <alignment vertical="center"/>
      <protection hidden="1"/>
    </xf>
    <xf numFmtId="0" fontId="5" fillId="11" borderId="0" xfId="5" applyFont="1" applyFill="1" applyAlignment="1" applyProtection="1">
      <alignment vertical="center" wrapText="1"/>
      <protection hidden="1"/>
    </xf>
    <xf numFmtId="0" fontId="27" fillId="11" borderId="0" xfId="5" applyFont="1" applyFill="1" applyAlignment="1" applyProtection="1">
      <alignment horizontal="right" vertical="center"/>
      <protection hidden="1"/>
    </xf>
    <xf numFmtId="0" fontId="26" fillId="0" borderId="5" xfId="5" applyFont="1" applyBorder="1" applyAlignment="1" applyProtection="1">
      <alignment horizontal="center" vertical="center" wrapText="1"/>
      <protection hidden="1"/>
    </xf>
    <xf numFmtId="0" fontId="28" fillId="0" borderId="5" xfId="5" applyFont="1" applyBorder="1" applyAlignment="1" applyProtection="1">
      <alignment horizontal="center" vertical="center" wrapText="1"/>
      <protection hidden="1"/>
    </xf>
    <xf numFmtId="0" fontId="27" fillId="0" borderId="5" xfId="5" applyFont="1" applyBorder="1" applyAlignment="1" applyProtection="1">
      <alignment horizontal="center" vertical="center" wrapText="1"/>
      <protection hidden="1"/>
    </xf>
    <xf numFmtId="0" fontId="24" fillId="0" borderId="3" xfId="5" applyFont="1" applyBorder="1" applyAlignment="1" applyProtection="1">
      <alignment horizontal="center" vertical="center" wrapText="1"/>
      <protection hidden="1"/>
    </xf>
    <xf numFmtId="173" fontId="27" fillId="3" borderId="1" xfId="5" applyNumberFormat="1" applyFont="1" applyFill="1" applyBorder="1" applyAlignment="1" applyProtection="1">
      <alignment horizontal="center" vertical="center" wrapText="1"/>
      <protection hidden="1"/>
    </xf>
    <xf numFmtId="0" fontId="28" fillId="0" borderId="1" xfId="5" applyFont="1" applyBorder="1" applyAlignment="1" applyProtection="1">
      <alignment horizontal="center" vertical="center" wrapText="1"/>
      <protection hidden="1"/>
    </xf>
    <xf numFmtId="0" fontId="27" fillId="3" borderId="1" xfId="5" applyFont="1" applyFill="1" applyBorder="1" applyAlignment="1" applyProtection="1">
      <alignment horizontal="center" vertical="center" wrapText="1"/>
      <protection hidden="1"/>
    </xf>
    <xf numFmtId="168" fontId="28" fillId="4" borderId="6" xfId="5" applyNumberFormat="1" applyFont="1" applyFill="1" applyBorder="1" applyAlignment="1" applyProtection="1">
      <alignment horizontal="center" vertical="center" shrinkToFit="1"/>
      <protection hidden="1"/>
    </xf>
    <xf numFmtId="169" fontId="28" fillId="0" borderId="2" xfId="5" applyNumberFormat="1" applyFont="1" applyBorder="1" applyAlignment="1" applyProtection="1">
      <alignment horizontal="center" vertical="center" wrapText="1"/>
      <protection hidden="1"/>
    </xf>
    <xf numFmtId="166" fontId="27" fillId="0" borderId="0" xfId="5" applyNumberFormat="1" applyFont="1" applyAlignment="1" applyProtection="1">
      <alignment horizontal="center" vertical="center" wrapText="1"/>
      <protection hidden="1"/>
    </xf>
    <xf numFmtId="0" fontId="28" fillId="0" borderId="0" xfId="5" applyFont="1" applyAlignment="1" applyProtection="1">
      <alignment horizontal="center" vertical="center" wrapText="1"/>
      <protection hidden="1"/>
    </xf>
    <xf numFmtId="0" fontId="27" fillId="0" borderId="1" xfId="5" applyFont="1" applyBorder="1" applyAlignment="1" applyProtection="1">
      <alignment horizontal="center" vertical="center" wrapText="1"/>
      <protection hidden="1"/>
    </xf>
    <xf numFmtId="0" fontId="27" fillId="0" borderId="0" xfId="5" applyFont="1" applyAlignment="1" applyProtection="1">
      <alignment horizontal="center" vertical="center" wrapText="1"/>
      <protection hidden="1"/>
    </xf>
    <xf numFmtId="0" fontId="27" fillId="0" borderId="0" xfId="5" applyFont="1" applyAlignment="1" applyProtection="1">
      <alignment horizontal="center" vertical="center"/>
      <protection hidden="1"/>
    </xf>
    <xf numFmtId="0" fontId="27" fillId="0" borderId="7" xfId="5" applyFont="1" applyBorder="1" applyAlignment="1" applyProtection="1">
      <alignment horizontal="center" vertical="center"/>
      <protection hidden="1"/>
    </xf>
    <xf numFmtId="1" fontId="27" fillId="3" borderId="1" xfId="5" applyNumberFormat="1" applyFont="1" applyFill="1" applyBorder="1" applyAlignment="1" applyProtection="1">
      <alignment horizontal="center" vertical="center" wrapText="1"/>
      <protection hidden="1"/>
    </xf>
    <xf numFmtId="0" fontId="27" fillId="0" borderId="1" xfId="5" applyFont="1" applyBorder="1" applyAlignment="1" applyProtection="1">
      <alignment horizontal="center" vertical="center"/>
      <protection hidden="1"/>
    </xf>
    <xf numFmtId="0" fontId="27" fillId="0" borderId="6" xfId="5" applyFont="1" applyBorder="1" applyAlignment="1" applyProtection="1">
      <alignment horizontal="center" vertical="center"/>
      <protection hidden="1"/>
    </xf>
    <xf numFmtId="0" fontId="28" fillId="0" borderId="2" xfId="5" applyFont="1" applyBorder="1" applyAlignment="1" applyProtection="1">
      <alignment horizontal="center" vertical="center"/>
      <protection hidden="1"/>
    </xf>
    <xf numFmtId="0" fontId="28" fillId="0" borderId="0" xfId="5" applyFont="1" applyAlignment="1" applyProtection="1">
      <alignment horizontal="center" vertical="center"/>
      <protection hidden="1"/>
    </xf>
    <xf numFmtId="0" fontId="28" fillId="0" borderId="2" xfId="5" applyFont="1" applyBorder="1" applyAlignment="1" applyProtection="1">
      <alignment horizontal="center" vertical="center" wrapText="1"/>
      <protection hidden="1"/>
    </xf>
    <xf numFmtId="0" fontId="27" fillId="0" borderId="3" xfId="5" applyFont="1" applyBorder="1" applyAlignment="1" applyProtection="1">
      <alignment horizontal="center" vertical="center" wrapText="1"/>
      <protection hidden="1"/>
    </xf>
    <xf numFmtId="166" fontId="27" fillId="0" borderId="1" xfId="5" applyNumberFormat="1" applyFont="1" applyBorder="1" applyAlignment="1" applyProtection="1">
      <alignment horizontal="center" vertical="center" wrapText="1"/>
      <protection hidden="1"/>
    </xf>
    <xf numFmtId="166" fontId="35" fillId="0" borderId="0" xfId="5" applyNumberFormat="1" applyFont="1" applyAlignment="1" applyProtection="1">
      <alignment horizontal="left" vertical="center" wrapText="1"/>
      <protection hidden="1"/>
    </xf>
    <xf numFmtId="166" fontId="27" fillId="6" borderId="0" xfId="5" applyNumberFormat="1" applyFont="1" applyFill="1" applyAlignment="1" applyProtection="1">
      <alignment horizontal="left" vertical="center"/>
      <protection hidden="1"/>
    </xf>
    <xf numFmtId="166" fontId="27" fillId="0" borderId="0" xfId="5" applyNumberFormat="1" applyFont="1" applyAlignment="1" applyProtection="1">
      <alignment horizontal="left" vertical="center"/>
      <protection hidden="1"/>
    </xf>
    <xf numFmtId="0" fontId="42" fillId="17" borderId="5" xfId="5" applyFont="1" applyFill="1" applyBorder="1" applyAlignment="1" applyProtection="1">
      <alignment horizontal="center" vertical="center" wrapText="1"/>
      <protection hidden="1"/>
    </xf>
    <xf numFmtId="0" fontId="1" fillId="9" borderId="0" xfId="5" applyFill="1"/>
    <xf numFmtId="0" fontId="39" fillId="0" borderId="13" xfId="8" applyFont="1" applyBorder="1" applyAlignment="1">
      <alignment horizontal="center" vertical="center" wrapText="1"/>
    </xf>
    <xf numFmtId="182" fontId="27" fillId="3" borderId="5" xfId="8" applyNumberFormat="1" applyFont="1" applyFill="1" applyBorder="1" applyAlignment="1">
      <alignment horizontal="right" vertical="center"/>
    </xf>
    <xf numFmtId="0" fontId="31" fillId="0" borderId="0" xfId="8" applyFont="1" applyAlignment="1">
      <alignment vertical="center"/>
    </xf>
    <xf numFmtId="0" fontId="25" fillId="0" borderId="0" xfId="8" applyFont="1" applyAlignment="1">
      <alignment vertical="center"/>
    </xf>
    <xf numFmtId="0" fontId="30" fillId="0" borderId="0" xfId="8" applyFont="1" applyAlignment="1">
      <alignment vertical="center"/>
    </xf>
    <xf numFmtId="49" fontId="28" fillId="11" borderId="8" xfId="8" applyNumberFormat="1" applyFont="1" applyFill="1" applyBorder="1" applyAlignment="1">
      <alignment horizontal="right" vertical="center" wrapText="1"/>
    </xf>
    <xf numFmtId="0" fontId="64" fillId="11" borderId="1" xfId="5" applyFont="1" applyFill="1" applyBorder="1" applyAlignment="1" applyProtection="1">
      <alignment horizontal="center" vertical="center" wrapText="1"/>
      <protection hidden="1"/>
    </xf>
    <xf numFmtId="49" fontId="28" fillId="11" borderId="1" xfId="5" applyNumberFormat="1" applyFont="1" applyFill="1" applyBorder="1" applyAlignment="1" applyProtection="1">
      <alignment horizontal="right" vertical="center" wrapText="1"/>
      <protection hidden="1"/>
    </xf>
    <xf numFmtId="0" fontId="31" fillId="11" borderId="19" xfId="5" applyFont="1" applyFill="1" applyBorder="1" applyAlignment="1" applyProtection="1">
      <alignment vertical="center"/>
      <protection hidden="1"/>
    </xf>
    <xf numFmtId="173" fontId="27" fillId="5" borderId="8" xfId="2" applyNumberFormat="1" applyFont="1" applyFill="1" applyBorder="1" applyAlignment="1" applyProtection="1">
      <alignment horizontal="right" vertical="center" wrapText="1"/>
      <protection locked="0"/>
    </xf>
    <xf numFmtId="173" fontId="33" fillId="3" borderId="8" xfId="2" applyNumberFormat="1" applyFont="1" applyFill="1" applyBorder="1" applyAlignment="1" applyProtection="1">
      <alignment horizontal="right" vertical="center" shrinkToFit="1"/>
    </xf>
    <xf numFmtId="49" fontId="28" fillId="3" borderId="5" xfId="8" applyNumberFormat="1" applyFont="1" applyFill="1" applyBorder="1" applyAlignment="1">
      <alignment horizontal="right" vertical="center" wrapText="1"/>
    </xf>
    <xf numFmtId="0" fontId="71" fillId="0" borderId="0" xfId="8"/>
    <xf numFmtId="0" fontId="27" fillId="0" borderId="5" xfId="8" applyFont="1" applyBorder="1" applyAlignment="1">
      <alignment horizontal="center" vertical="center" wrapText="1"/>
    </xf>
    <xf numFmtId="176" fontId="27" fillId="3" borderId="11" xfId="6" applyNumberFormat="1" applyFont="1" applyFill="1" applyBorder="1" applyAlignment="1" applyProtection="1">
      <alignment horizontal="right" vertical="center" shrinkToFit="1"/>
      <protection hidden="1"/>
    </xf>
    <xf numFmtId="0" fontId="28" fillId="0" borderId="12" xfId="8" applyFont="1" applyBorder="1" applyAlignment="1">
      <alignment horizontal="right" vertical="center" wrapText="1"/>
    </xf>
    <xf numFmtId="0" fontId="28" fillId="0" borderId="18" xfId="8" applyFont="1" applyBorder="1" applyAlignment="1">
      <alignment horizontal="right" vertical="center" wrapText="1"/>
    </xf>
    <xf numFmtId="0" fontId="15" fillId="0" borderId="0" xfId="8" applyFont="1" applyAlignment="1">
      <alignment horizontal="center" vertical="center" wrapText="1"/>
    </xf>
    <xf numFmtId="170" fontId="43" fillId="0" borderId="0" xfId="0" applyNumberFormat="1" applyFont="1" applyAlignment="1" applyProtection="1">
      <alignment horizontal="center" vertical="center" wrapText="1"/>
      <protection locked="0"/>
    </xf>
    <xf numFmtId="0" fontId="1" fillId="11" borderId="0" xfId="0" applyFont="1" applyFill="1" applyAlignment="1">
      <alignment vertical="center"/>
    </xf>
    <xf numFmtId="0" fontId="1" fillId="11" borderId="0" xfId="0" applyFont="1" applyFill="1" applyAlignment="1">
      <alignment horizontal="center" vertical="center"/>
    </xf>
    <xf numFmtId="0" fontId="1" fillId="11" borderId="16" xfId="8" applyFont="1" applyFill="1" applyBorder="1" applyAlignment="1">
      <alignment vertical="center"/>
    </xf>
    <xf numFmtId="0" fontId="42" fillId="0" borderId="0" xfId="5" applyFont="1" applyAlignment="1" applyProtection="1">
      <alignment horizontal="right" vertical="center"/>
      <protection hidden="1"/>
    </xf>
    <xf numFmtId="0" fontId="5" fillId="0" borderId="0" xfId="5" applyFont="1" applyAlignment="1" applyProtection="1">
      <alignment vertical="center" wrapText="1"/>
      <protection hidden="1"/>
    </xf>
    <xf numFmtId="0" fontId="30" fillId="0" borderId="0" xfId="0" applyFont="1" applyAlignment="1" applyProtection="1">
      <alignment vertical="center"/>
      <protection hidden="1"/>
    </xf>
    <xf numFmtId="0" fontId="14" fillId="6" borderId="0" xfId="0" applyFont="1" applyFill="1" applyAlignment="1" applyProtection="1">
      <alignment horizontal="left" vertical="center"/>
      <protection hidden="1"/>
    </xf>
    <xf numFmtId="0" fontId="5" fillId="6" borderId="0" xfId="0" applyFont="1" applyFill="1" applyAlignment="1" applyProtection="1">
      <alignment vertical="center" wrapText="1"/>
      <protection hidden="1"/>
    </xf>
    <xf numFmtId="0" fontId="5" fillId="0" borderId="0" xfId="0" applyFont="1" applyAlignment="1" applyProtection="1">
      <alignment vertical="center" wrapText="1"/>
      <protection hidden="1"/>
    </xf>
    <xf numFmtId="0" fontId="1" fillId="0" borderId="0" xfId="5" applyAlignment="1" applyProtection="1">
      <alignment horizontal="center" vertical="center"/>
      <protection hidden="1"/>
    </xf>
    <xf numFmtId="0" fontId="1" fillId="0" borderId="16" xfId="5" applyBorder="1" applyAlignment="1" applyProtection="1">
      <alignment vertical="center"/>
      <protection hidden="1"/>
    </xf>
    <xf numFmtId="0" fontId="24" fillId="0" borderId="12" xfId="5" applyFont="1" applyBorder="1" applyAlignment="1">
      <alignment horizontal="right" vertical="center" shrinkToFit="1"/>
    </xf>
    <xf numFmtId="0" fontId="24" fillId="0" borderId="14" xfId="5" applyFont="1" applyBorder="1" applyAlignment="1">
      <alignment horizontal="right" vertical="center" wrapText="1"/>
    </xf>
    <xf numFmtId="0" fontId="2" fillId="0" borderId="0" xfId="5" applyFont="1" applyAlignment="1" applyProtection="1">
      <alignment vertical="center" wrapText="1"/>
      <protection hidden="1"/>
    </xf>
    <xf numFmtId="0" fontId="46" fillId="0" borderId="0" xfId="5" applyFont="1" applyAlignment="1" applyProtection="1">
      <alignment vertical="center"/>
      <protection hidden="1"/>
    </xf>
    <xf numFmtId="0" fontId="21" fillId="0" borderId="0" xfId="5" applyFont="1" applyAlignment="1" applyProtection="1">
      <alignment vertical="center"/>
      <protection hidden="1"/>
    </xf>
    <xf numFmtId="0" fontId="22" fillId="0" borderId="0" xfId="5" applyFont="1" applyAlignment="1" applyProtection="1">
      <alignment vertical="center" wrapText="1"/>
      <protection hidden="1"/>
    </xf>
    <xf numFmtId="0" fontId="7" fillId="0" borderId="0" xfId="5" applyFont="1" applyAlignment="1" applyProtection="1">
      <alignment vertical="center"/>
      <protection hidden="1"/>
    </xf>
    <xf numFmtId="0" fontId="4" fillId="0" borderId="0" xfId="5" applyFont="1" applyAlignment="1" applyProtection="1">
      <alignment vertical="center" wrapText="1"/>
      <protection hidden="1"/>
    </xf>
    <xf numFmtId="0" fontId="7" fillId="0" borderId="0" xfId="5" applyFont="1" applyAlignment="1" applyProtection="1">
      <alignment horizontal="right" vertical="center"/>
      <protection hidden="1"/>
    </xf>
    <xf numFmtId="0" fontId="7" fillId="0" borderId="0" xfId="5" applyFont="1" applyAlignment="1" applyProtection="1">
      <alignment horizontal="right" vertical="center" wrapText="1"/>
      <protection hidden="1"/>
    </xf>
    <xf numFmtId="0" fontId="4" fillId="0" borderId="0" xfId="5" applyFont="1" applyAlignment="1" applyProtection="1">
      <alignment horizontal="right" vertical="center" wrapText="1"/>
      <protection hidden="1"/>
    </xf>
    <xf numFmtId="165" fontId="4" fillId="0" borderId="0" xfId="2" applyFont="1" applyFill="1" applyBorder="1" applyAlignment="1" applyProtection="1">
      <alignment horizontal="right" vertical="center" wrapText="1"/>
      <protection hidden="1"/>
    </xf>
    <xf numFmtId="165" fontId="8" fillId="0" borderId="0" xfId="2" applyFont="1" applyFill="1" applyBorder="1" applyAlignment="1" applyProtection="1">
      <alignment horizontal="left" vertical="center" wrapText="1"/>
      <protection hidden="1"/>
    </xf>
    <xf numFmtId="165" fontId="11" fillId="0" borderId="0" xfId="2" applyFont="1" applyFill="1" applyBorder="1" applyAlignment="1" applyProtection="1">
      <alignment vertical="center" wrapText="1"/>
      <protection hidden="1"/>
    </xf>
    <xf numFmtId="0" fontId="12" fillId="0" borderId="0" xfId="5" applyFont="1" applyAlignment="1" applyProtection="1">
      <alignment vertical="center" wrapText="1"/>
      <protection hidden="1"/>
    </xf>
    <xf numFmtId="0" fontId="4" fillId="0" borderId="0" xfId="5" applyFont="1" applyAlignment="1" applyProtection="1">
      <alignment horizontal="left" vertical="center"/>
      <protection locked="0" hidden="1"/>
    </xf>
    <xf numFmtId="0" fontId="4" fillId="0" borderId="0" xfId="5" applyFont="1" applyAlignment="1" applyProtection="1">
      <alignment horizontal="left" vertical="center"/>
      <protection hidden="1"/>
    </xf>
    <xf numFmtId="0" fontId="28" fillId="0" borderId="3" xfId="5" applyFont="1" applyBorder="1" applyAlignment="1" applyProtection="1">
      <alignment horizontal="right" vertical="center" wrapText="1"/>
      <protection hidden="1"/>
    </xf>
    <xf numFmtId="0" fontId="28" fillId="0" borderId="6" xfId="5" applyFont="1" applyBorder="1" applyAlignment="1" applyProtection="1">
      <alignment horizontal="right" vertical="center" wrapText="1"/>
      <protection hidden="1"/>
    </xf>
    <xf numFmtId="5" fontId="27" fillId="2" borderId="5" xfId="2" applyNumberFormat="1" applyFont="1" applyFill="1" applyBorder="1" applyAlignment="1" applyProtection="1">
      <alignment vertical="center" wrapText="1"/>
      <protection locked="0"/>
    </xf>
    <xf numFmtId="0" fontId="28" fillId="0" borderId="0" xfId="5" applyFont="1" applyAlignment="1" applyProtection="1">
      <alignment horizontal="right" vertical="center" wrapText="1"/>
      <protection hidden="1"/>
    </xf>
    <xf numFmtId="0" fontId="4" fillId="0" borderId="0" xfId="5" applyFont="1" applyAlignment="1" applyProtection="1">
      <alignment vertical="center"/>
      <protection hidden="1"/>
    </xf>
    <xf numFmtId="0" fontId="1" fillId="0" borderId="0" xfId="5" applyAlignment="1" applyProtection="1">
      <alignment vertical="center"/>
      <protection locked="0" hidden="1"/>
    </xf>
    <xf numFmtId="0" fontId="9" fillId="0" borderId="0" xfId="5" applyFont="1" applyAlignment="1" applyProtection="1">
      <alignment vertical="center"/>
      <protection hidden="1"/>
    </xf>
    <xf numFmtId="0" fontId="13" fillId="0" borderId="0" xfId="5" applyFont="1" applyAlignment="1" applyProtection="1">
      <alignment horizontal="left" vertical="center" wrapText="1"/>
      <protection hidden="1"/>
    </xf>
    <xf numFmtId="0" fontId="13" fillId="0" borderId="0" xfId="5" applyFont="1" applyAlignment="1" applyProtection="1">
      <alignment vertical="center" wrapText="1"/>
      <protection hidden="1"/>
    </xf>
    <xf numFmtId="164" fontId="4" fillId="0" borderId="0" xfId="1" applyFont="1" applyFill="1" applyBorder="1" applyAlignment="1" applyProtection="1">
      <alignment vertical="center" wrapText="1"/>
      <protection hidden="1"/>
    </xf>
    <xf numFmtId="0" fontId="4" fillId="0" borderId="0" xfId="5" applyFont="1" applyAlignment="1" applyProtection="1">
      <alignment horizontal="right" vertical="center"/>
      <protection hidden="1"/>
    </xf>
    <xf numFmtId="0" fontId="4" fillId="0" borderId="0" xfId="5" applyFont="1" applyAlignment="1" applyProtection="1">
      <alignment vertical="center"/>
      <protection locked="0" hidden="1"/>
    </xf>
    <xf numFmtId="0" fontId="28" fillId="10" borderId="5" xfId="5" applyFont="1" applyFill="1" applyBorder="1" applyAlignment="1" applyProtection="1">
      <alignment horizontal="right" vertical="center" wrapText="1"/>
      <protection hidden="1"/>
    </xf>
    <xf numFmtId="5" fontId="27" fillId="3" borderId="5" xfId="2" applyNumberFormat="1" applyFont="1" applyFill="1" applyBorder="1" applyAlignment="1" applyProtection="1">
      <alignment horizontal="center" vertical="center" shrinkToFit="1"/>
      <protection hidden="1"/>
    </xf>
    <xf numFmtId="165" fontId="12" fillId="0" borderId="0" xfId="2" applyFont="1" applyFill="1" applyBorder="1" applyAlignment="1" applyProtection="1">
      <alignment vertical="center" wrapText="1"/>
      <protection hidden="1"/>
    </xf>
    <xf numFmtId="0" fontId="66" fillId="0" borderId="0" xfId="5" applyFont="1" applyAlignment="1" applyProtection="1">
      <alignment horizontal="left" vertical="center"/>
      <protection hidden="1"/>
    </xf>
    <xf numFmtId="0" fontId="24" fillId="0" borderId="0" xfId="5" applyFont="1" applyAlignment="1" applyProtection="1">
      <alignment vertical="center"/>
      <protection hidden="1"/>
    </xf>
    <xf numFmtId="0" fontId="59" fillId="0" borderId="0" xfId="5" applyFont="1" applyAlignment="1" applyProtection="1">
      <alignment vertical="center"/>
      <protection hidden="1"/>
    </xf>
    <xf numFmtId="0" fontId="55" fillId="0" borderId="0" xfId="5" applyFont="1" applyAlignment="1" applyProtection="1">
      <alignment vertical="center"/>
      <protection hidden="1"/>
    </xf>
    <xf numFmtId="0" fontId="60" fillId="0" borderId="0" xfId="5" applyFont="1" applyAlignment="1" applyProtection="1">
      <alignment vertical="center"/>
      <protection hidden="1"/>
    </xf>
    <xf numFmtId="165" fontId="61" fillId="0" borderId="0" xfId="2" applyFont="1" applyFill="1" applyBorder="1" applyAlignment="1" applyProtection="1">
      <alignment vertical="center"/>
      <protection hidden="1"/>
    </xf>
    <xf numFmtId="0" fontId="16" fillId="0" borderId="0" xfId="5" applyFont="1" applyAlignment="1" applyProtection="1">
      <alignment vertical="center"/>
      <protection hidden="1"/>
    </xf>
    <xf numFmtId="165" fontId="55" fillId="0" borderId="0" xfId="2" applyFont="1" applyFill="1" applyBorder="1" applyAlignment="1" applyProtection="1">
      <alignment horizontal="left" vertical="top"/>
      <protection hidden="1"/>
    </xf>
    <xf numFmtId="165" fontId="55" fillId="0" borderId="0" xfId="2" applyFont="1" applyFill="1" applyBorder="1" applyAlignment="1" applyProtection="1">
      <alignment wrapText="1"/>
      <protection hidden="1"/>
    </xf>
    <xf numFmtId="0" fontId="67" fillId="0" borderId="0" xfId="5" applyFont="1" applyAlignment="1" applyProtection="1">
      <alignment horizontal="left" vertical="center"/>
      <protection hidden="1"/>
    </xf>
    <xf numFmtId="165" fontId="55" fillId="0" borderId="0" xfId="2" applyFont="1" applyFill="1" applyBorder="1" applyAlignment="1" applyProtection="1">
      <alignment horizontal="left" vertical="center"/>
      <protection hidden="1"/>
    </xf>
    <xf numFmtId="0" fontId="28" fillId="13" borderId="5" xfId="9" applyFont="1" applyFill="1" applyBorder="1" applyAlignment="1">
      <alignment horizontal="center" vertical="center" wrapText="1"/>
    </xf>
    <xf numFmtId="0" fontId="2" fillId="0" borderId="0" xfId="5" applyFont="1" applyAlignment="1" applyProtection="1">
      <alignment horizontal="center" vertical="center"/>
      <protection hidden="1"/>
    </xf>
    <xf numFmtId="0" fontId="24" fillId="0" borderId="5" xfId="5" applyFont="1" applyBorder="1" applyAlignment="1" applyProtection="1">
      <alignment horizontal="center" vertical="center" wrapText="1"/>
      <protection hidden="1"/>
    </xf>
    <xf numFmtId="0" fontId="39" fillId="0" borderId="13" xfId="9" applyFont="1" applyBorder="1" applyAlignment="1">
      <alignment horizontal="center" vertical="center" wrapText="1"/>
    </xf>
    <xf numFmtId="49" fontId="28" fillId="0" borderId="13" xfId="9" applyNumberFormat="1" applyFont="1" applyBorder="1" applyAlignment="1">
      <alignment horizontal="right" vertical="center" wrapText="1"/>
    </xf>
    <xf numFmtId="181" fontId="27" fillId="21" borderId="5" xfId="2" applyNumberFormat="1" applyFont="1" applyFill="1" applyBorder="1" applyAlignment="1" applyProtection="1">
      <alignment horizontal="right" vertical="center" wrapText="1"/>
      <protection hidden="1"/>
    </xf>
    <xf numFmtId="0" fontId="31" fillId="0" borderId="0" xfId="9" applyFont="1" applyAlignment="1">
      <alignment vertical="center"/>
    </xf>
    <xf numFmtId="0" fontId="25" fillId="0" borderId="0" xfId="9" applyFont="1" applyAlignment="1">
      <alignment vertical="center"/>
    </xf>
    <xf numFmtId="183" fontId="27" fillId="5" borderId="8" xfId="2" applyNumberFormat="1" applyFont="1" applyFill="1" applyBorder="1" applyAlignment="1" applyProtection="1">
      <alignment horizontal="right" vertical="center" shrinkToFit="1"/>
      <protection locked="0"/>
    </xf>
    <xf numFmtId="183" fontId="27" fillId="20" borderId="5" xfId="2" applyNumberFormat="1" applyFont="1" applyFill="1" applyBorder="1" applyAlignment="1" applyProtection="1">
      <alignment horizontal="right" vertical="center" shrinkToFit="1"/>
    </xf>
    <xf numFmtId="0" fontId="27" fillId="2" borderId="5" xfId="5" applyFont="1" applyFill="1" applyBorder="1" applyAlignment="1" applyProtection="1">
      <alignment horizontal="center" vertical="center" wrapText="1"/>
      <protection hidden="1"/>
    </xf>
    <xf numFmtId="0" fontId="31" fillId="0" borderId="0" xfId="9" applyFont="1" applyAlignment="1" applyProtection="1">
      <alignment vertical="center"/>
      <protection hidden="1"/>
    </xf>
    <xf numFmtId="0" fontId="37" fillId="0" borderId="0" xfId="9" applyFont="1" applyAlignment="1" applyProtection="1">
      <alignment vertical="center"/>
      <protection hidden="1"/>
    </xf>
    <xf numFmtId="0" fontId="30" fillId="0" borderId="0" xfId="9" applyFont="1" applyAlignment="1" applyProtection="1">
      <alignment vertical="center"/>
      <protection hidden="1"/>
    </xf>
    <xf numFmtId="0" fontId="28" fillId="0" borderId="3" xfId="5" applyFont="1" applyBorder="1" applyAlignment="1" applyProtection="1">
      <alignment horizontal="center" vertical="center" wrapText="1"/>
      <protection hidden="1"/>
    </xf>
    <xf numFmtId="183" fontId="27" fillId="5" borderId="5" xfId="2" applyNumberFormat="1" applyFont="1" applyFill="1" applyBorder="1" applyAlignment="1" applyProtection="1">
      <alignment horizontal="right" vertical="center" wrapText="1"/>
      <protection locked="0"/>
    </xf>
    <xf numFmtId="49" fontId="27" fillId="2" borderId="8" xfId="2" applyNumberFormat="1" applyFont="1" applyFill="1" applyBorder="1" applyAlignment="1" applyProtection="1">
      <alignment horizontal="center" vertical="center" wrapText="1"/>
      <protection locked="0"/>
    </xf>
    <xf numFmtId="0" fontId="28" fillId="0" borderId="9" xfId="5" applyFont="1" applyBorder="1" applyAlignment="1" applyProtection="1">
      <alignment horizontal="center" vertical="center" wrapText="1"/>
      <protection hidden="1"/>
    </xf>
    <xf numFmtId="181" fontId="28" fillId="4" borderId="21" xfId="2" applyNumberFormat="1" applyFont="1" applyFill="1" applyBorder="1" applyAlignment="1" applyProtection="1">
      <alignment horizontal="right" vertical="center" wrapText="1"/>
      <protection hidden="1"/>
    </xf>
    <xf numFmtId="0" fontId="23" fillId="0" borderId="0" xfId="5" applyFont="1" applyAlignment="1" applyProtection="1">
      <alignment horizontal="center" vertical="center" wrapText="1"/>
      <protection hidden="1"/>
    </xf>
    <xf numFmtId="0" fontId="31" fillId="0" borderId="0" xfId="5" applyFont="1" applyAlignment="1" applyProtection="1">
      <alignment horizontal="center" vertical="center" wrapText="1"/>
      <protection hidden="1"/>
    </xf>
    <xf numFmtId="166" fontId="31" fillId="0" borderId="0" xfId="2" applyNumberFormat="1" applyFont="1" applyFill="1" applyBorder="1" applyAlignment="1" applyProtection="1">
      <alignment horizontal="center" vertical="center" wrapText="1"/>
      <protection hidden="1"/>
    </xf>
    <xf numFmtId="165" fontId="31" fillId="0" borderId="0" xfId="2" applyFont="1" applyFill="1" applyBorder="1" applyAlignment="1" applyProtection="1">
      <alignment horizontal="center" vertical="center" wrapText="1"/>
      <protection hidden="1"/>
    </xf>
    <xf numFmtId="37" fontId="31" fillId="0" borderId="0" xfId="2" applyNumberFormat="1" applyFont="1" applyFill="1" applyBorder="1" applyAlignment="1" applyProtection="1">
      <alignment horizontal="center" vertical="center" wrapText="1"/>
      <protection hidden="1"/>
    </xf>
    <xf numFmtId="0" fontId="30" fillId="0" borderId="0" xfId="5" applyFont="1" applyAlignment="1" applyProtection="1">
      <alignment horizontal="center" vertical="center"/>
      <protection hidden="1"/>
    </xf>
    <xf numFmtId="0" fontId="24" fillId="0" borderId="0" xfId="5" applyFont="1" applyAlignment="1" applyProtection="1">
      <alignment vertical="center" wrapText="1"/>
      <protection hidden="1"/>
    </xf>
    <xf numFmtId="0" fontId="34" fillId="0" borderId="0" xfId="5" applyFont="1" applyAlignment="1" applyProtection="1">
      <alignment vertical="center" wrapText="1"/>
      <protection hidden="1"/>
    </xf>
    <xf numFmtId="0" fontId="24" fillId="6" borderId="4" xfId="5" applyFont="1" applyFill="1" applyBorder="1" applyAlignment="1">
      <alignment wrapText="1"/>
    </xf>
    <xf numFmtId="0" fontId="24" fillId="6" borderId="4" xfId="5" applyFont="1" applyFill="1" applyBorder="1"/>
    <xf numFmtId="0" fontId="1" fillId="6" borderId="0" xfId="9" applyFill="1"/>
    <xf numFmtId="0" fontId="24" fillId="6" borderId="0" xfId="5" applyFont="1" applyFill="1"/>
    <xf numFmtId="0" fontId="28" fillId="8" borderId="5" xfId="5" applyFont="1" applyFill="1" applyBorder="1" applyAlignment="1" applyProtection="1">
      <alignment horizontal="center" vertical="center" wrapText="1"/>
      <protection hidden="1"/>
    </xf>
    <xf numFmtId="0" fontId="28" fillId="13" borderId="5" xfId="9" applyFont="1" applyFill="1" applyBorder="1" applyAlignment="1" applyProtection="1">
      <alignment horizontal="center" vertical="center" wrapText="1"/>
      <protection hidden="1"/>
    </xf>
    <xf numFmtId="0" fontId="28" fillId="0" borderId="0" xfId="5" applyFont="1" applyAlignment="1" applyProtection="1">
      <alignment vertical="center"/>
      <protection hidden="1"/>
    </xf>
    <xf numFmtId="0" fontId="28" fillId="0" borderId="0" xfId="5" quotePrefix="1" applyFont="1" applyAlignment="1" applyProtection="1">
      <alignment vertical="center"/>
      <protection hidden="1"/>
    </xf>
    <xf numFmtId="49" fontId="28" fillId="0" borderId="5" xfId="9" applyNumberFormat="1" applyFont="1" applyBorder="1" applyAlignment="1">
      <alignment horizontal="right" vertical="center" wrapText="1"/>
    </xf>
    <xf numFmtId="181" fontId="27" fillId="3" borderId="5" xfId="6" applyNumberFormat="1" applyFont="1" applyFill="1" applyBorder="1" applyAlignment="1" applyProtection="1">
      <alignment vertical="center" wrapText="1"/>
      <protection hidden="1"/>
    </xf>
    <xf numFmtId="0" fontId="27" fillId="3" borderId="5" xfId="5" applyFont="1" applyFill="1" applyBorder="1" applyAlignment="1" applyProtection="1">
      <alignment horizontal="center" vertical="center" wrapText="1"/>
      <protection hidden="1"/>
    </xf>
    <xf numFmtId="181" fontId="27" fillId="3" borderId="5" xfId="6" applyNumberFormat="1" applyFont="1" applyFill="1" applyBorder="1" applyAlignment="1" applyProtection="1">
      <alignment horizontal="center" vertical="center" wrapText="1"/>
      <protection hidden="1"/>
    </xf>
    <xf numFmtId="173" fontId="30" fillId="0" borderId="0" xfId="5" applyNumberFormat="1" applyFont="1" applyAlignment="1" applyProtection="1">
      <alignment vertical="center"/>
      <protection hidden="1"/>
    </xf>
    <xf numFmtId="1" fontId="27" fillId="3" borderId="5" xfId="5" applyNumberFormat="1" applyFont="1" applyFill="1" applyBorder="1" applyAlignment="1" applyProtection="1">
      <alignment horizontal="center" vertical="center" wrapText="1"/>
      <protection hidden="1"/>
    </xf>
    <xf numFmtId="166" fontId="30" fillId="0" borderId="0" xfId="5" applyNumberFormat="1" applyFont="1" applyAlignment="1" applyProtection="1">
      <alignment vertical="center"/>
      <protection hidden="1"/>
    </xf>
    <xf numFmtId="0" fontId="27" fillId="3" borderId="11" xfId="5" applyFont="1" applyFill="1" applyBorder="1" applyAlignment="1" applyProtection="1">
      <alignment horizontal="center" vertical="center" wrapText="1"/>
      <protection hidden="1"/>
    </xf>
    <xf numFmtId="0" fontId="28" fillId="0" borderId="19" xfId="5" applyFont="1" applyBorder="1" applyAlignment="1" applyProtection="1">
      <alignment horizontal="right" vertical="center" wrapText="1"/>
      <protection hidden="1"/>
    </xf>
    <xf numFmtId="181" fontId="28" fillId="16" borderId="21" xfId="6" applyNumberFormat="1" applyFont="1" applyFill="1" applyBorder="1" applyAlignment="1" applyProtection="1">
      <alignment vertical="center" wrapText="1"/>
      <protection hidden="1"/>
    </xf>
    <xf numFmtId="9" fontId="28" fillId="19" borderId="21" xfId="3" applyFont="1" applyFill="1" applyBorder="1" applyAlignment="1" applyProtection="1">
      <alignment horizontal="center" vertical="center" shrinkToFit="1"/>
      <protection hidden="1"/>
    </xf>
    <xf numFmtId="0" fontId="27" fillId="0" borderId="0" xfId="5" applyFont="1" applyAlignment="1" applyProtection="1">
      <alignment vertical="center"/>
      <protection hidden="1"/>
    </xf>
    <xf numFmtId="0" fontId="33" fillId="0" borderId="0" xfId="5" applyFont="1" applyAlignment="1" applyProtection="1">
      <alignment vertical="center"/>
      <protection hidden="1"/>
    </xf>
    <xf numFmtId="165" fontId="73" fillId="0" borderId="0" xfId="2" applyFont="1" applyFill="1" applyBorder="1" applyAlignment="1" applyProtection="1">
      <alignment horizontal="left" vertical="center"/>
      <protection hidden="1"/>
    </xf>
    <xf numFmtId="0" fontId="62" fillId="0" borderId="0" xfId="5" applyFont="1" applyAlignment="1" applyProtection="1">
      <alignment vertical="center"/>
      <protection hidden="1"/>
    </xf>
    <xf numFmtId="0" fontId="63" fillId="0" borderId="0" xfId="5" applyFont="1" applyAlignment="1" applyProtection="1">
      <alignment vertical="center"/>
      <protection hidden="1"/>
    </xf>
    <xf numFmtId="9" fontId="0" fillId="0" borderId="0" xfId="3" applyFont="1" applyProtection="1">
      <protection hidden="1"/>
    </xf>
    <xf numFmtId="0" fontId="31" fillId="0" borderId="0" xfId="5" quotePrefix="1" applyFont="1" applyAlignment="1" applyProtection="1">
      <alignment vertical="center"/>
      <protection hidden="1"/>
    </xf>
    <xf numFmtId="167" fontId="36" fillId="0" borderId="0" xfId="3" applyNumberFormat="1" applyFont="1" applyFill="1" applyBorder="1" applyAlignment="1" applyProtection="1">
      <alignment vertical="center" wrapText="1"/>
      <protection hidden="1"/>
    </xf>
    <xf numFmtId="0" fontId="28" fillId="0" borderId="5" xfId="9" applyFont="1" applyBorder="1" applyAlignment="1" applyProtection="1">
      <alignment horizontal="center" vertical="center" wrapText="1"/>
      <protection hidden="1"/>
    </xf>
    <xf numFmtId="0" fontId="27" fillId="0" borderId="5" xfId="9" applyFont="1" applyBorder="1" applyAlignment="1" applyProtection="1">
      <alignment horizontal="center" vertical="center" wrapText="1"/>
      <protection hidden="1"/>
    </xf>
    <xf numFmtId="20" fontId="5" fillId="0" borderId="0" xfId="5" applyNumberFormat="1" applyFont="1" applyAlignment="1" applyProtection="1">
      <alignment vertical="center" wrapText="1"/>
      <protection hidden="1"/>
    </xf>
    <xf numFmtId="0" fontId="50" fillId="6" borderId="4" xfId="5" applyFont="1" applyFill="1" applyBorder="1" applyAlignment="1" applyProtection="1">
      <alignment horizontal="left" vertical="center"/>
      <protection hidden="1"/>
    </xf>
    <xf numFmtId="0" fontId="5" fillId="6" borderId="0" xfId="5" applyFont="1" applyFill="1" applyAlignment="1" applyProtection="1">
      <alignment vertical="center" wrapText="1"/>
      <protection hidden="1"/>
    </xf>
    <xf numFmtId="165" fontId="33" fillId="6" borderId="4" xfId="2" applyFont="1" applyFill="1" applyBorder="1" applyAlignment="1" applyProtection="1">
      <alignment vertical="center" wrapText="1"/>
    </xf>
    <xf numFmtId="166" fontId="35" fillId="0" borderId="0" xfId="9" applyNumberFormat="1" applyFont="1" applyAlignment="1" applyProtection="1">
      <alignment horizontal="left" vertical="center" wrapText="1"/>
      <protection hidden="1"/>
    </xf>
    <xf numFmtId="0" fontId="24" fillId="0" borderId="3" xfId="5" applyFont="1" applyBorder="1" applyAlignment="1" applyProtection="1">
      <alignment horizontal="center" vertical="center" shrinkToFit="1"/>
      <protection hidden="1"/>
    </xf>
    <xf numFmtId="181" fontId="27" fillId="3" borderId="1" xfId="5" applyNumberFormat="1" applyFont="1" applyFill="1" applyBorder="1" applyAlignment="1" applyProtection="1">
      <alignment horizontal="center" vertical="center" shrinkToFit="1"/>
      <protection hidden="1"/>
    </xf>
    <xf numFmtId="0" fontId="28" fillId="0" borderId="1" xfId="5" applyFont="1" applyBorder="1" applyAlignment="1" applyProtection="1">
      <alignment horizontal="center" vertical="center" shrinkToFit="1"/>
      <protection hidden="1"/>
    </xf>
    <xf numFmtId="0" fontId="27" fillId="3" borderId="1" xfId="5" applyFont="1" applyFill="1" applyBorder="1" applyAlignment="1" applyProtection="1">
      <alignment horizontal="center" vertical="center" shrinkToFit="1"/>
      <protection hidden="1"/>
    </xf>
    <xf numFmtId="178" fontId="28" fillId="4" borderId="5" xfId="5" applyNumberFormat="1" applyFont="1" applyFill="1" applyBorder="1" applyAlignment="1" applyProtection="1">
      <alignment horizontal="center" vertical="center" shrinkToFit="1"/>
      <protection hidden="1"/>
    </xf>
    <xf numFmtId="166" fontId="27" fillId="0" borderId="0" xfId="9" applyNumberFormat="1" applyFont="1" applyAlignment="1" applyProtection="1">
      <alignment horizontal="center" vertical="center" wrapText="1"/>
      <protection hidden="1"/>
    </xf>
    <xf numFmtId="1" fontId="27" fillId="3" borderId="1" xfId="5" applyNumberFormat="1" applyFont="1" applyFill="1" applyBorder="1" applyAlignment="1" applyProtection="1">
      <alignment horizontal="center" vertical="center" shrinkToFit="1"/>
      <protection hidden="1"/>
    </xf>
    <xf numFmtId="0" fontId="27" fillId="0" borderId="1" xfId="5" applyFont="1" applyBorder="1" applyAlignment="1" applyProtection="1">
      <alignment horizontal="center" vertical="center" shrinkToFit="1"/>
      <protection hidden="1"/>
    </xf>
    <xf numFmtId="0" fontId="27" fillId="0" borderId="6" xfId="5" applyFont="1" applyBorder="1" applyAlignment="1" applyProtection="1">
      <alignment horizontal="center" vertical="center" shrinkToFit="1"/>
      <protection hidden="1"/>
    </xf>
    <xf numFmtId="166" fontId="27" fillId="0" borderId="1" xfId="9" applyNumberFormat="1" applyFont="1" applyBorder="1" applyAlignment="1" applyProtection="1">
      <alignment horizontal="center" vertical="center" wrapText="1"/>
      <protection hidden="1"/>
    </xf>
    <xf numFmtId="0" fontId="50" fillId="6" borderId="0" xfId="5" applyFont="1" applyFill="1" applyAlignment="1" applyProtection="1">
      <alignment vertical="center"/>
      <protection hidden="1"/>
    </xf>
    <xf numFmtId="0" fontId="54" fillId="6" borderId="0" xfId="5" applyFont="1" applyFill="1" applyAlignment="1" applyProtection="1">
      <alignment vertical="center"/>
      <protection hidden="1"/>
    </xf>
    <xf numFmtId="0" fontId="1" fillId="6" borderId="0" xfId="5" applyFill="1" applyProtection="1">
      <protection hidden="1"/>
    </xf>
    <xf numFmtId="0" fontId="42" fillId="17" borderId="5" xfId="9" applyFont="1" applyFill="1" applyBorder="1" applyAlignment="1" applyProtection="1">
      <alignment horizontal="center" vertical="center" wrapText="1"/>
      <protection hidden="1"/>
    </xf>
    <xf numFmtId="0" fontId="31" fillId="9" borderId="0" xfId="5" applyFont="1" applyFill="1" applyAlignment="1" applyProtection="1">
      <alignment vertical="center"/>
      <protection hidden="1"/>
    </xf>
    <xf numFmtId="0" fontId="33" fillId="9" borderId="0" xfId="5" applyFont="1" applyFill="1" applyAlignment="1" applyProtection="1">
      <alignment vertical="center"/>
      <protection hidden="1"/>
    </xf>
    <xf numFmtId="49" fontId="52" fillId="9" borderId="0" xfId="5" applyNumberFormat="1" applyFont="1" applyFill="1" applyAlignment="1" applyProtection="1">
      <alignment horizontal="center" vertical="center"/>
      <protection hidden="1"/>
    </xf>
    <xf numFmtId="0" fontId="52" fillId="9" borderId="0" xfId="5" applyFont="1" applyFill="1" applyAlignment="1" applyProtection="1">
      <alignment vertical="center"/>
      <protection locked="0" hidden="1"/>
    </xf>
    <xf numFmtId="0" fontId="24" fillId="8" borderId="5" xfId="5" applyFont="1" applyFill="1" applyBorder="1" applyAlignment="1" applyProtection="1">
      <alignment horizontal="center" vertical="center" wrapText="1"/>
      <protection hidden="1"/>
    </xf>
    <xf numFmtId="0" fontId="28" fillId="12" borderId="5" xfId="5" applyFont="1" applyFill="1" applyBorder="1" applyAlignment="1" applyProtection="1">
      <alignment horizontal="center" vertical="center" wrapText="1"/>
      <protection hidden="1"/>
    </xf>
    <xf numFmtId="0" fontId="28" fillId="17" borderId="5" xfId="5" applyFont="1" applyFill="1" applyBorder="1" applyAlignment="1" applyProtection="1">
      <alignment horizontal="center" vertical="center" wrapText="1"/>
      <protection hidden="1"/>
    </xf>
    <xf numFmtId="0" fontId="1" fillId="9" borderId="0" xfId="5" applyFill="1" applyProtection="1">
      <protection hidden="1"/>
    </xf>
    <xf numFmtId="0" fontId="27" fillId="0" borderId="0" xfId="5" applyFont="1" applyProtection="1">
      <protection hidden="1"/>
    </xf>
    <xf numFmtId="0" fontId="52" fillId="9" borderId="0" xfId="5" applyFont="1" applyFill="1" applyAlignment="1" applyProtection="1">
      <alignment vertical="center"/>
      <protection hidden="1"/>
    </xf>
    <xf numFmtId="0" fontId="52" fillId="9" borderId="0" xfId="5" applyFont="1" applyFill="1" applyAlignment="1" applyProtection="1">
      <alignment vertical="center" wrapText="1"/>
      <protection hidden="1"/>
    </xf>
    <xf numFmtId="0" fontId="27" fillId="9" borderId="0" xfId="5" applyFont="1" applyFill="1" applyAlignment="1" applyProtection="1">
      <alignment vertical="center"/>
      <protection hidden="1"/>
    </xf>
    <xf numFmtId="0" fontId="25" fillId="9" borderId="0" xfId="5" applyFont="1" applyFill="1" applyAlignment="1" applyProtection="1">
      <alignment vertical="center"/>
      <protection hidden="1"/>
    </xf>
    <xf numFmtId="0" fontId="27" fillId="9" borderId="0" xfId="5" applyFont="1" applyFill="1" applyAlignment="1" applyProtection="1">
      <alignment vertical="center" wrapText="1"/>
      <protection locked="0" hidden="1"/>
    </xf>
    <xf numFmtId="173" fontId="27" fillId="9" borderId="0" xfId="5" applyNumberFormat="1" applyFont="1" applyFill="1" applyAlignment="1" applyProtection="1">
      <alignment vertical="center"/>
      <protection hidden="1"/>
    </xf>
    <xf numFmtId="0" fontId="27" fillId="9" borderId="0" xfId="5" applyFont="1" applyFill="1" applyAlignment="1" applyProtection="1">
      <alignment vertical="center" wrapText="1"/>
      <protection hidden="1"/>
    </xf>
    <xf numFmtId="9" fontId="27" fillId="0" borderId="5" xfId="5" applyNumberFormat="1" applyFont="1" applyBorder="1" applyAlignment="1" applyProtection="1">
      <alignment horizontal="center" vertical="center" wrapText="1"/>
      <protection hidden="1"/>
    </xf>
    <xf numFmtId="0" fontId="52" fillId="9" borderId="0" xfId="5" applyFont="1" applyFill="1" applyAlignment="1" applyProtection="1">
      <alignment horizontal="center" vertical="center"/>
      <protection hidden="1"/>
    </xf>
    <xf numFmtId="0" fontId="52" fillId="0" borderId="0" xfId="5" applyFont="1" applyAlignment="1" applyProtection="1">
      <alignment vertical="center"/>
      <protection hidden="1"/>
    </xf>
    <xf numFmtId="0" fontId="52" fillId="0" borderId="0" xfId="5" applyFont="1" applyAlignment="1" applyProtection="1">
      <alignment horizontal="center" vertical="center"/>
      <protection hidden="1"/>
    </xf>
    <xf numFmtId="0" fontId="52" fillId="0" borderId="0" xfId="5" applyFont="1" applyAlignment="1" applyProtection="1">
      <alignment vertical="center"/>
      <protection locked="0" hidden="1"/>
    </xf>
    <xf numFmtId="0" fontId="38" fillId="0" borderId="0" xfId="5" applyFont="1" applyAlignment="1" applyProtection="1">
      <alignment vertical="center"/>
      <protection hidden="1"/>
    </xf>
    <xf numFmtId="0" fontId="17" fillId="0" borderId="0" xfId="5" applyFont="1" applyAlignment="1" applyProtection="1">
      <alignment vertical="center"/>
      <protection hidden="1"/>
    </xf>
    <xf numFmtId="171" fontId="29" fillId="0" borderId="0" xfId="5" applyNumberFormat="1" applyFont="1" applyAlignment="1" applyProtection="1">
      <alignment vertical="center"/>
      <protection hidden="1"/>
    </xf>
    <xf numFmtId="0" fontId="29" fillId="0" borderId="0" xfId="5" applyFont="1" applyAlignment="1" applyProtection="1">
      <alignment vertical="center"/>
      <protection hidden="1"/>
    </xf>
    <xf numFmtId="0" fontId="35" fillId="0" borderId="0" xfId="5" applyFont="1" applyAlignment="1" applyProtection="1">
      <alignment vertical="center" wrapText="1"/>
      <protection hidden="1"/>
    </xf>
    <xf numFmtId="0" fontId="26" fillId="0" borderId="0" xfId="5" applyFont="1" applyAlignment="1" applyProtection="1">
      <alignment vertical="center"/>
      <protection hidden="1"/>
    </xf>
    <xf numFmtId="10" fontId="0" fillId="0" borderId="0" xfId="3" applyNumberFormat="1" applyFont="1" applyProtection="1">
      <protection hidden="1"/>
    </xf>
    <xf numFmtId="10" fontId="1" fillId="0" borderId="0" xfId="5" applyNumberFormat="1" applyProtection="1">
      <protection hidden="1"/>
    </xf>
    <xf numFmtId="5" fontId="1" fillId="0" borderId="0" xfId="5" applyNumberFormat="1" applyProtection="1">
      <protection hidden="1"/>
    </xf>
    <xf numFmtId="173" fontId="1" fillId="0" borderId="0" xfId="5" applyNumberFormat="1" applyProtection="1">
      <protection hidden="1"/>
    </xf>
    <xf numFmtId="7" fontId="1" fillId="0" borderId="0" xfId="5" applyNumberFormat="1" applyProtection="1">
      <protection hidden="1"/>
    </xf>
    <xf numFmtId="0" fontId="1" fillId="11" borderId="4" xfId="9" applyFill="1" applyBorder="1"/>
    <xf numFmtId="0" fontId="1" fillId="11" borderId="0" xfId="5" applyFill="1" applyProtection="1">
      <protection hidden="1"/>
    </xf>
    <xf numFmtId="0" fontId="69" fillId="11" borderId="0" xfId="5" applyFont="1" applyFill="1" applyAlignment="1" applyProtection="1">
      <alignment vertical="center"/>
      <protection hidden="1"/>
    </xf>
    <xf numFmtId="0" fontId="31" fillId="11" borderId="0" xfId="5" applyFont="1" applyFill="1" applyAlignment="1" applyProtection="1">
      <alignment vertical="center"/>
      <protection hidden="1"/>
    </xf>
    <xf numFmtId="49" fontId="28" fillId="11" borderId="10" xfId="5" applyNumberFormat="1" applyFont="1" applyFill="1" applyBorder="1" applyAlignment="1" applyProtection="1">
      <alignment horizontal="right" vertical="center" wrapText="1"/>
      <protection hidden="1"/>
    </xf>
    <xf numFmtId="0" fontId="25" fillId="11" borderId="11" xfId="5" applyFont="1" applyFill="1" applyBorder="1" applyAlignment="1" applyProtection="1">
      <alignment vertical="center"/>
      <protection hidden="1"/>
    </xf>
    <xf numFmtId="0" fontId="30" fillId="11" borderId="8" xfId="9" applyFont="1" applyFill="1" applyBorder="1" applyAlignment="1">
      <alignment vertical="center"/>
    </xf>
    <xf numFmtId="0" fontId="69" fillId="11" borderId="0" xfId="5" applyFont="1" applyFill="1" applyProtection="1">
      <protection hidden="1"/>
    </xf>
    <xf numFmtId="0" fontId="69" fillId="11" borderId="0" xfId="9" applyFont="1" applyFill="1" applyAlignment="1">
      <alignment vertical="center"/>
    </xf>
    <xf numFmtId="0" fontId="69" fillId="11" borderId="9" xfId="5" applyFont="1" applyFill="1" applyBorder="1" applyAlignment="1" applyProtection="1">
      <alignment vertical="center"/>
      <protection hidden="1"/>
    </xf>
    <xf numFmtId="0" fontId="69" fillId="11" borderId="13" xfId="5" applyFont="1" applyFill="1" applyBorder="1" applyAlignment="1" applyProtection="1">
      <alignment vertical="center"/>
      <protection hidden="1"/>
    </xf>
    <xf numFmtId="0" fontId="1" fillId="11" borderId="4" xfId="5" applyFill="1" applyBorder="1" applyProtection="1">
      <protection hidden="1"/>
    </xf>
    <xf numFmtId="0" fontId="31" fillId="11" borderId="4" xfId="5" applyFont="1" applyFill="1" applyBorder="1" applyAlignment="1" applyProtection="1">
      <alignment vertical="center"/>
      <protection hidden="1"/>
    </xf>
    <xf numFmtId="0" fontId="25" fillId="11" borderId="15" xfId="5" applyFont="1" applyFill="1" applyBorder="1" applyAlignment="1" applyProtection="1">
      <alignment vertical="center"/>
      <protection hidden="1"/>
    </xf>
    <xf numFmtId="174" fontId="27" fillId="5" borderId="5" xfId="2" applyNumberFormat="1" applyFont="1" applyFill="1" applyBorder="1" applyAlignment="1" applyProtection="1">
      <alignment horizontal="center" vertical="center" shrinkToFit="1"/>
      <protection locked="0"/>
    </xf>
    <xf numFmtId="0" fontId="24" fillId="0" borderId="5" xfId="5" applyFont="1" applyBorder="1" applyAlignment="1">
      <alignment horizontal="center" vertical="center" wrapText="1"/>
    </xf>
    <xf numFmtId="0" fontId="15" fillId="7" borderId="16" xfId="8" applyFont="1" applyFill="1" applyBorder="1" applyAlignment="1">
      <alignment horizontal="center" vertical="center" wrapText="1"/>
    </xf>
    <xf numFmtId="0" fontId="48" fillId="2" borderId="9" xfId="5" applyFont="1" applyFill="1" applyBorder="1" applyAlignment="1" applyProtection="1">
      <alignment horizontal="left" vertical="center" wrapText="1"/>
      <protection locked="0"/>
    </xf>
    <xf numFmtId="0" fontId="1" fillId="0" borderId="19" xfId="5" applyBorder="1" applyAlignment="1" applyProtection="1">
      <alignment horizontal="left" vertical="center" wrapText="1"/>
      <protection locked="0"/>
    </xf>
    <xf numFmtId="0" fontId="0" fillId="0" borderId="10" xfId="0" applyBorder="1"/>
    <xf numFmtId="0" fontId="1" fillId="0" borderId="13" xfId="5" applyBorder="1" applyAlignment="1" applyProtection="1">
      <alignment horizontal="left" vertical="center" wrapText="1"/>
      <protection locked="0"/>
    </xf>
    <xf numFmtId="0" fontId="1" fillId="0" borderId="4" xfId="5" applyBorder="1" applyAlignment="1" applyProtection="1">
      <alignment horizontal="left" vertical="center" wrapText="1"/>
      <protection locked="0"/>
    </xf>
    <xf numFmtId="0" fontId="0" fillId="0" borderId="15" xfId="0" applyBorder="1"/>
    <xf numFmtId="0" fontId="28" fillId="0" borderId="16" xfId="8" applyFont="1" applyBorder="1" applyAlignment="1">
      <alignment horizontal="right" vertical="center" wrapText="1"/>
    </xf>
    <xf numFmtId="170" fontId="43" fillId="2" borderId="16" xfId="8" applyNumberFormat="1" applyFont="1" applyFill="1" applyBorder="1" applyAlignment="1" applyProtection="1">
      <alignment horizontal="center" vertical="center" wrapText="1"/>
      <protection locked="0"/>
    </xf>
    <xf numFmtId="170" fontId="43" fillId="2" borderId="17" xfId="8" applyNumberFormat="1" applyFont="1" applyFill="1" applyBorder="1" applyAlignment="1" applyProtection="1">
      <alignment horizontal="center" vertical="center" wrapText="1"/>
      <protection locked="0"/>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8" fillId="10" borderId="3" xfId="0" applyFont="1" applyFill="1" applyBorder="1" applyAlignment="1">
      <alignment horizontal="right" vertical="center" wrapText="1"/>
    </xf>
    <xf numFmtId="0" fontId="28" fillId="10" borderId="6" xfId="0" applyFont="1" applyFill="1" applyBorder="1" applyAlignment="1">
      <alignment horizontal="right" vertical="center" wrapText="1"/>
    </xf>
    <xf numFmtId="0" fontId="32" fillId="0" borderId="3" xfId="0" applyFont="1" applyBorder="1" applyAlignment="1">
      <alignment horizontal="center" vertical="center" wrapText="1"/>
    </xf>
    <xf numFmtId="0" fontId="0" fillId="0" borderId="6" xfId="0" applyBorder="1" applyAlignment="1">
      <alignment horizontal="center" vertical="center" wrapText="1"/>
    </xf>
    <xf numFmtId="171" fontId="28" fillId="0" borderId="19" xfId="2" applyNumberFormat="1" applyFont="1" applyFill="1" applyBorder="1" applyAlignment="1" applyProtection="1">
      <alignment horizontal="right" vertical="center" wrapText="1"/>
    </xf>
    <xf numFmtId="0" fontId="24" fillId="0" borderId="3" xfId="0" applyFont="1" applyBorder="1" applyAlignment="1">
      <alignment horizontal="right" vertical="center" wrapText="1"/>
    </xf>
    <xf numFmtId="0" fontId="24" fillId="0" borderId="1" xfId="0" applyFont="1" applyBorder="1" applyAlignment="1">
      <alignment horizontal="right" vertical="center" wrapText="1"/>
    </xf>
    <xf numFmtId="0" fontId="24" fillId="0" borderId="3" xfId="8" applyFont="1" applyBorder="1" applyAlignment="1">
      <alignment horizontal="right" vertical="center" wrapText="1"/>
    </xf>
    <xf numFmtId="0" fontId="28" fillId="0" borderId="6" xfId="8" applyFont="1" applyBorder="1" applyAlignment="1">
      <alignment horizontal="right" vertical="center" wrapText="1"/>
    </xf>
    <xf numFmtId="0" fontId="43" fillId="2" borderId="14" xfId="8" applyFont="1" applyFill="1" applyBorder="1" applyAlignment="1" applyProtection="1">
      <alignment horizontal="center" vertical="center" wrapText="1"/>
      <protection locked="0"/>
    </xf>
    <xf numFmtId="0" fontId="28" fillId="0" borderId="16" xfId="8" applyFont="1" applyBorder="1" applyAlignment="1" applyProtection="1">
      <alignment horizontal="center" vertical="center" wrapText="1"/>
      <protection locked="0"/>
    </xf>
    <xf numFmtId="0" fontId="28" fillId="0" borderId="17" xfId="8" applyFont="1" applyBorder="1" applyAlignment="1" applyProtection="1">
      <alignment horizontal="center" vertical="center" wrapText="1"/>
      <protection locked="0"/>
    </xf>
    <xf numFmtId="0" fontId="43" fillId="2" borderId="16" xfId="8" applyFont="1" applyFill="1" applyBorder="1" applyAlignment="1" applyProtection="1">
      <alignment horizontal="center" vertical="center" wrapText="1"/>
      <protection locked="0"/>
    </xf>
    <xf numFmtId="0" fontId="43" fillId="2" borderId="20" xfId="8" applyFont="1" applyFill="1" applyBorder="1" applyAlignment="1" applyProtection="1">
      <alignment horizontal="center" vertical="center" wrapText="1"/>
      <protection locked="0"/>
    </xf>
    <xf numFmtId="0" fontId="24" fillId="0" borderId="11" xfId="0" applyFont="1" applyBorder="1" applyAlignment="1">
      <alignment vertical="center" wrapText="1"/>
    </xf>
    <xf numFmtId="0" fontId="30" fillId="0" borderId="8" xfId="0" applyFont="1" applyBorder="1" applyAlignment="1">
      <alignment vertical="center" wrapText="1"/>
    </xf>
    <xf numFmtId="0" fontId="69" fillId="11" borderId="9" xfId="5" applyFont="1" applyFill="1" applyBorder="1" applyAlignment="1" applyProtection="1">
      <alignment horizontal="center" vertical="center" wrapText="1"/>
      <protection hidden="1"/>
    </xf>
    <xf numFmtId="0" fontId="69" fillId="0" borderId="10" xfId="5" applyFont="1" applyBorder="1" applyAlignment="1">
      <alignment horizontal="center" vertical="center" wrapText="1"/>
    </xf>
    <xf numFmtId="0" fontId="69" fillId="0" borderId="13" xfId="5" applyFont="1" applyBorder="1" applyAlignment="1">
      <alignment horizontal="center" vertical="center" wrapText="1"/>
    </xf>
    <xf numFmtId="0" fontId="69" fillId="0" borderId="15" xfId="5" applyFont="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15" fillId="6" borderId="4" xfId="5" applyFont="1" applyFill="1" applyBorder="1" applyAlignment="1">
      <alignment horizontal="left" vertical="center"/>
    </xf>
    <xf numFmtId="0" fontId="1" fillId="0" borderId="4" xfId="5" applyBorder="1"/>
    <xf numFmtId="0" fontId="28" fillId="17" borderId="0" xfId="5" applyFont="1" applyFill="1" applyAlignment="1" applyProtection="1">
      <alignment horizontal="left" vertical="center" wrapText="1"/>
      <protection hidden="1"/>
    </xf>
    <xf numFmtId="0" fontId="5" fillId="0" borderId="0" xfId="5" applyFont="1" applyAlignment="1" applyProtection="1">
      <alignment vertical="center" wrapText="1"/>
      <protection hidden="1"/>
    </xf>
    <xf numFmtId="0" fontId="70" fillId="0" borderId="3" xfId="5" applyFont="1" applyBorder="1" applyAlignment="1" applyProtection="1">
      <alignment horizontal="right" vertical="center"/>
      <protection hidden="1"/>
    </xf>
    <xf numFmtId="0" fontId="70" fillId="0" borderId="6" xfId="5" applyFont="1" applyBorder="1" applyAlignment="1" applyProtection="1">
      <alignment horizontal="right" vertical="center"/>
      <protection hidden="1"/>
    </xf>
    <xf numFmtId="0" fontId="28" fillId="0" borderId="5" xfId="5" applyFont="1" applyBorder="1" applyAlignment="1" applyProtection="1">
      <alignment horizontal="right" vertical="center"/>
      <protection hidden="1"/>
    </xf>
    <xf numFmtId="0" fontId="29" fillId="0" borderId="5" xfId="5" applyFont="1" applyBorder="1" applyAlignment="1" applyProtection="1">
      <alignment horizontal="right" vertical="center"/>
      <protection hidden="1"/>
    </xf>
    <xf numFmtId="49" fontId="55" fillId="0" borderId="0" xfId="2" applyNumberFormat="1" applyFont="1" applyAlignment="1">
      <alignment horizontal="left" vertical="center" wrapText="1"/>
    </xf>
    <xf numFmtId="0" fontId="0" fillId="0" borderId="0" xfId="0" applyAlignment="1">
      <alignment horizontal="left" vertical="center" wrapText="1"/>
    </xf>
    <xf numFmtId="0" fontId="28" fillId="0" borderId="1" xfId="5" applyFont="1" applyBorder="1" applyAlignment="1" applyProtection="1">
      <alignment horizontal="right" vertical="center" wrapText="1"/>
      <protection hidden="1"/>
    </xf>
    <xf numFmtId="0" fontId="24" fillId="12" borderId="1" xfId="0" applyFont="1" applyFill="1" applyBorder="1" applyAlignment="1">
      <alignment horizontal="center" vertical="center" wrapText="1"/>
    </xf>
    <xf numFmtId="0" fontId="24" fillId="12" borderId="6" xfId="0" applyFont="1" applyFill="1" applyBorder="1" applyAlignment="1">
      <alignment horizontal="center" vertical="center" wrapText="1"/>
    </xf>
    <xf numFmtId="0" fontId="24" fillId="18" borderId="3" xfId="0" applyFont="1" applyFill="1" applyBorder="1" applyAlignment="1">
      <alignment horizontal="center" vertical="center" wrapText="1"/>
    </xf>
    <xf numFmtId="0" fontId="24" fillId="18" borderId="1" xfId="0" applyFont="1" applyFill="1" applyBorder="1" applyAlignment="1">
      <alignment horizontal="center" vertical="center" wrapText="1"/>
    </xf>
    <xf numFmtId="0" fontId="24" fillId="18" borderId="6" xfId="0" applyFont="1" applyFill="1" applyBorder="1" applyAlignment="1">
      <alignment horizontal="center" vertical="center" wrapText="1"/>
    </xf>
    <xf numFmtId="0" fontId="24" fillId="12" borderId="1" xfId="8" applyFont="1" applyFill="1" applyBorder="1" applyAlignment="1">
      <alignment horizontal="center" vertical="center" wrapText="1"/>
    </xf>
    <xf numFmtId="0" fontId="24" fillId="12" borderId="6" xfId="8" applyFont="1" applyFill="1" applyBorder="1" applyAlignment="1">
      <alignment horizontal="center" vertical="center" wrapText="1"/>
    </xf>
    <xf numFmtId="0" fontId="24" fillId="0" borderId="1" xfId="0" applyFont="1" applyBorder="1" applyAlignment="1">
      <alignment horizontal="center" vertical="center" wrapText="1"/>
    </xf>
    <xf numFmtId="0" fontId="41" fillId="11" borderId="9" xfId="0" applyFont="1" applyFill="1" applyBorder="1" applyAlignment="1" applyProtection="1">
      <alignment horizontal="center" vertical="center" wrapText="1"/>
      <protection hidden="1"/>
    </xf>
    <xf numFmtId="0" fontId="0" fillId="0" borderId="19"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14" fillId="6" borderId="0" xfId="5" applyFont="1" applyFill="1" applyAlignment="1">
      <alignment horizontal="left" vertical="center"/>
    </xf>
    <xf numFmtId="0" fontId="14" fillId="0" borderId="11" xfId="5" applyFont="1" applyBorder="1" applyAlignment="1" applyProtection="1">
      <alignment vertical="center" shrinkToFit="1"/>
      <protection hidden="1"/>
    </xf>
    <xf numFmtId="0" fontId="1" fillId="0" borderId="8" xfId="5" applyBorder="1" applyAlignment="1" applyProtection="1">
      <alignment vertical="center" shrinkToFit="1"/>
      <protection hidden="1"/>
    </xf>
    <xf numFmtId="0" fontId="48" fillId="2" borderId="9" xfId="5" applyFont="1" applyFill="1" applyBorder="1" applyAlignment="1" applyProtection="1">
      <alignment horizontal="left" vertical="top" wrapText="1"/>
      <protection locked="0"/>
    </xf>
    <xf numFmtId="0" fontId="1" fillId="0" borderId="19" xfId="5" applyBorder="1" applyAlignment="1" applyProtection="1">
      <alignment horizontal="left" vertical="top" wrapText="1"/>
      <protection locked="0"/>
    </xf>
    <xf numFmtId="0" fontId="1" fillId="0" borderId="10" xfId="5" applyBorder="1" applyAlignment="1">
      <alignment vertical="top" wrapText="1"/>
    </xf>
    <xf numFmtId="0" fontId="1" fillId="0" borderId="13" xfId="5" applyBorder="1" applyAlignment="1" applyProtection="1">
      <alignment horizontal="left" vertical="top" wrapText="1"/>
      <protection locked="0"/>
    </xf>
    <xf numFmtId="0" fontId="1" fillId="0" borderId="4" xfId="5" applyBorder="1" applyAlignment="1" applyProtection="1">
      <alignment horizontal="left" vertical="top" wrapText="1"/>
      <protection locked="0"/>
    </xf>
    <xf numFmtId="0" fontId="1" fillId="0" borderId="15" xfId="5" applyBorder="1" applyAlignment="1">
      <alignment vertical="top" wrapText="1"/>
    </xf>
    <xf numFmtId="49" fontId="74" fillId="0" borderId="0" xfId="2" applyNumberFormat="1" applyFont="1" applyFill="1" applyAlignment="1" applyProtection="1">
      <alignment horizontal="left" vertical="center" wrapText="1"/>
      <protection hidden="1"/>
    </xf>
    <xf numFmtId="49" fontId="75" fillId="0" borderId="0" xfId="5" applyNumberFormat="1" applyFont="1" applyAlignment="1" applyProtection="1">
      <alignment horizontal="left" vertical="center" wrapText="1"/>
      <protection hidden="1"/>
    </xf>
    <xf numFmtId="0" fontId="1" fillId="0" borderId="6" xfId="9" applyBorder="1" applyAlignment="1" applyProtection="1">
      <alignment horizontal="right" vertical="center"/>
      <protection hidden="1"/>
    </xf>
    <xf numFmtId="0" fontId="28" fillId="0" borderId="3" xfId="5" applyFont="1" applyBorder="1" applyAlignment="1" applyProtection="1">
      <alignment horizontal="right" vertical="center" wrapText="1"/>
      <protection hidden="1"/>
    </xf>
    <xf numFmtId="0" fontId="28" fillId="0" borderId="6" xfId="5" applyFont="1" applyBorder="1" applyAlignment="1" applyProtection="1">
      <alignment horizontal="right" vertical="center" wrapText="1"/>
      <protection hidden="1"/>
    </xf>
    <xf numFmtId="0" fontId="32" fillId="0" borderId="5" xfId="0" applyFont="1" applyBorder="1" applyAlignment="1">
      <alignment horizontal="center" vertical="center" wrapText="1"/>
    </xf>
    <xf numFmtId="0" fontId="0" fillId="0" borderId="5" xfId="0" applyBorder="1" applyAlignment="1">
      <alignment vertical="center" wrapText="1"/>
    </xf>
    <xf numFmtId="0" fontId="29" fillId="7" borderId="0" xfId="5" applyFont="1" applyFill="1" applyAlignment="1">
      <alignment horizontal="center" vertical="center" wrapText="1"/>
    </xf>
    <xf numFmtId="0" fontId="43" fillId="2" borderId="14" xfId="5" applyFont="1" applyFill="1" applyBorder="1" applyAlignment="1" applyProtection="1">
      <alignment horizontal="center" vertical="center" wrapText="1"/>
      <protection locked="0"/>
    </xf>
    <xf numFmtId="0" fontId="28" fillId="0" borderId="14" xfId="5" applyFont="1" applyBorder="1" applyAlignment="1" applyProtection="1">
      <alignment horizontal="center" vertical="center" wrapText="1"/>
      <protection locked="0"/>
    </xf>
    <xf numFmtId="0" fontId="28" fillId="0" borderId="23" xfId="5" applyFont="1" applyBorder="1" applyAlignment="1" applyProtection="1">
      <alignment horizontal="center" vertical="center" wrapText="1"/>
      <protection locked="0"/>
    </xf>
    <xf numFmtId="0" fontId="43" fillId="2" borderId="24" xfId="5" applyFont="1" applyFill="1" applyBorder="1" applyAlignment="1" applyProtection="1">
      <alignment horizontal="center" vertical="center" wrapText="1"/>
      <protection locked="0"/>
    </xf>
    <xf numFmtId="0" fontId="28" fillId="0" borderId="14" xfId="5" applyFont="1" applyBorder="1" applyAlignment="1">
      <alignment horizontal="right" vertical="center" wrapText="1"/>
    </xf>
    <xf numFmtId="170" fontId="43" fillId="2" borderId="14" xfId="5" applyNumberFormat="1" applyFont="1" applyFill="1" applyBorder="1" applyAlignment="1" applyProtection="1">
      <alignment horizontal="center" vertical="center" wrapText="1"/>
      <protection locked="0"/>
    </xf>
    <xf numFmtId="170" fontId="43" fillId="2" borderId="23" xfId="5" applyNumberFormat="1" applyFont="1" applyFill="1" applyBorder="1" applyAlignment="1" applyProtection="1">
      <alignment horizontal="center" vertical="center" wrapText="1"/>
      <protection locked="0"/>
    </xf>
    <xf numFmtId="0" fontId="28" fillId="10" borderId="3" xfId="5" applyFont="1" applyFill="1" applyBorder="1" applyAlignment="1">
      <alignment horizontal="right" vertical="center" wrapText="1"/>
    </xf>
    <xf numFmtId="0" fontId="28" fillId="10" borderId="6" xfId="5" applyFont="1" applyFill="1" applyBorder="1" applyAlignment="1">
      <alignment horizontal="right" vertical="center" wrapText="1"/>
    </xf>
    <xf numFmtId="0" fontId="24" fillId="0" borderId="3" xfId="5" applyFont="1" applyBorder="1" applyAlignment="1">
      <alignment horizontal="right" vertical="center" wrapText="1"/>
    </xf>
    <xf numFmtId="0" fontId="28" fillId="0" borderId="6" xfId="5" applyFont="1" applyBorder="1" applyAlignment="1">
      <alignment horizontal="right" vertical="center" wrapText="1"/>
    </xf>
    <xf numFmtId="171" fontId="28" fillId="0" borderId="19" xfId="2" applyNumberFormat="1" applyFont="1" applyFill="1" applyBorder="1" applyAlignment="1" applyProtection="1">
      <alignment horizontal="right" vertical="center" wrapText="1"/>
      <protection hidden="1"/>
    </xf>
    <xf numFmtId="0" fontId="43" fillId="2" borderId="14" xfId="0" applyFont="1" applyFill="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24" fillId="7" borderId="3"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4" fillId="8" borderId="6" xfId="0" applyFont="1" applyFill="1" applyBorder="1" applyAlignment="1">
      <alignment horizontal="center" vertical="center" wrapText="1"/>
    </xf>
    <xf numFmtId="0" fontId="24" fillId="15" borderId="3" xfId="0" applyFont="1" applyFill="1" applyBorder="1" applyAlignment="1">
      <alignment horizontal="center" vertical="center" wrapText="1"/>
    </xf>
    <xf numFmtId="0" fontId="24" fillId="15" borderId="1" xfId="0" applyFont="1" applyFill="1" applyBorder="1" applyAlignment="1">
      <alignment horizontal="center" vertical="center" wrapText="1"/>
    </xf>
    <xf numFmtId="0" fontId="24" fillId="15" borderId="6" xfId="0" applyFont="1" applyFill="1" applyBorder="1" applyAlignment="1">
      <alignment horizontal="center" vertical="center" wrapText="1"/>
    </xf>
    <xf numFmtId="0" fontId="27" fillId="9" borderId="0" xfId="0" applyFont="1" applyFill="1" applyAlignment="1" applyProtection="1">
      <alignment horizontal="center" vertical="center"/>
      <protection hidden="1"/>
    </xf>
    <xf numFmtId="0" fontId="43" fillId="2" borderId="24" xfId="0" applyFont="1" applyFill="1" applyBorder="1" applyAlignment="1" applyProtection="1">
      <alignment horizontal="center" vertical="center" wrapText="1"/>
      <protection locked="0"/>
    </xf>
    <xf numFmtId="0" fontId="28" fillId="0" borderId="14" xfId="0" applyFont="1" applyBorder="1" applyAlignment="1">
      <alignment horizontal="right" vertical="center" wrapText="1"/>
    </xf>
    <xf numFmtId="170" fontId="43" fillId="2" borderId="14" xfId="0" applyNumberFormat="1" applyFont="1" applyFill="1" applyBorder="1" applyAlignment="1" applyProtection="1">
      <alignment horizontal="center" vertical="center" wrapText="1"/>
      <protection locked="0"/>
    </xf>
    <xf numFmtId="170" fontId="43" fillId="2" borderId="23" xfId="0" applyNumberFormat="1" applyFont="1" applyFill="1" applyBorder="1" applyAlignment="1" applyProtection="1">
      <alignment horizontal="center" vertical="center" wrapText="1"/>
      <protection locked="0"/>
    </xf>
    <xf numFmtId="0" fontId="28" fillId="10" borderId="3" xfId="0" applyFont="1" applyFill="1" applyBorder="1" applyAlignment="1">
      <alignment horizontal="left" vertical="center" wrapText="1"/>
    </xf>
    <xf numFmtId="0" fontId="28" fillId="10" borderId="6" xfId="0" applyFont="1" applyFill="1" applyBorder="1" applyAlignment="1">
      <alignment vertical="center" wrapText="1"/>
    </xf>
    <xf numFmtId="0" fontId="24" fillId="0" borderId="3" xfId="0" applyFont="1" applyBorder="1" applyAlignment="1">
      <alignment horizontal="left" vertical="center" wrapText="1"/>
    </xf>
    <xf numFmtId="0" fontId="24" fillId="0" borderId="6" xfId="0" applyFont="1" applyBorder="1" applyAlignment="1">
      <alignment horizontal="left" vertical="center" wrapText="1"/>
    </xf>
    <xf numFmtId="0" fontId="34" fillId="3" borderId="3" xfId="0" applyFont="1" applyFill="1" applyBorder="1" applyAlignment="1">
      <alignment horizontal="left" vertical="center" wrapText="1"/>
    </xf>
    <xf numFmtId="0" fontId="34" fillId="3" borderId="1" xfId="0" applyFont="1" applyFill="1" applyBorder="1" applyAlignment="1">
      <alignment horizontal="left" vertical="center" wrapText="1"/>
    </xf>
    <xf numFmtId="0" fontId="34" fillId="3" borderId="6" xfId="0" applyFont="1" applyFill="1" applyBorder="1" applyAlignment="1">
      <alignment horizontal="left" vertical="center" wrapText="1"/>
    </xf>
    <xf numFmtId="0" fontId="24" fillId="14" borderId="1" xfId="0" applyFont="1" applyFill="1" applyBorder="1" applyAlignment="1">
      <alignment horizontal="center" vertical="center" wrapText="1"/>
    </xf>
    <xf numFmtId="0" fontId="24" fillId="14" borderId="6" xfId="0" applyFont="1" applyFill="1" applyBorder="1" applyAlignment="1">
      <alignment horizontal="center" vertical="center" wrapText="1"/>
    </xf>
    <xf numFmtId="0" fontId="24" fillId="0" borderId="5" xfId="0" applyFont="1" applyBorder="1" applyAlignment="1">
      <alignment horizontal="left" vertical="center" wrapText="1"/>
    </xf>
    <xf numFmtId="0" fontId="28" fillId="0" borderId="5" xfId="0" applyFont="1" applyBorder="1" applyAlignment="1">
      <alignment vertical="center" wrapText="1"/>
    </xf>
    <xf numFmtId="0" fontId="28" fillId="0" borderId="3" xfId="0" applyFont="1" applyBorder="1" applyAlignment="1">
      <alignment horizontal="left" vertical="center" wrapText="1"/>
    </xf>
    <xf numFmtId="0" fontId="1" fillId="0" borderId="0" xfId="0" applyFont="1" applyAlignment="1">
      <alignment horizontal="left" vertical="top"/>
    </xf>
    <xf numFmtId="0" fontId="42" fillId="0" borderId="0" xfId="0" applyFont="1" applyAlignment="1">
      <alignment horizontal="left" vertical="center"/>
    </xf>
    <xf numFmtId="0" fontId="14" fillId="6" borderId="0" xfId="0" applyFont="1" applyFill="1" applyAlignment="1">
      <alignment horizontal="left" vertical="center"/>
    </xf>
    <xf numFmtId="0" fontId="15" fillId="7" borderId="0" xfId="0" applyFont="1" applyFill="1" applyAlignment="1">
      <alignment horizontal="center" vertical="center" wrapText="1"/>
    </xf>
    <xf numFmtId="165" fontId="42" fillId="11" borderId="4" xfId="2" applyFont="1" applyFill="1" applyBorder="1" applyAlignment="1" applyProtection="1">
      <alignment horizontal="left" wrapText="1"/>
    </xf>
    <xf numFmtId="0" fontId="48" fillId="2" borderId="9" xfId="0" applyFont="1" applyFill="1"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173" fontId="28" fillId="3" borderId="13" xfId="2" applyNumberFormat="1" applyFont="1" applyFill="1" applyBorder="1" applyAlignment="1" applyProtection="1">
      <alignment horizontal="right" vertical="center" wrapText="1"/>
    </xf>
    <xf numFmtId="173" fontId="28" fillId="3" borderId="15" xfId="2" applyNumberFormat="1" applyFont="1" applyFill="1" applyBorder="1" applyAlignment="1" applyProtection="1">
      <alignment horizontal="right" vertical="center" wrapText="1"/>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24" fillId="0" borderId="1" xfId="0" applyFont="1" applyBorder="1" applyAlignment="1">
      <alignment horizontal="left" vertical="center" wrapText="1"/>
    </xf>
  </cellXfs>
  <cellStyles count="10">
    <cellStyle name="Milliers [0]" xfId="1" builtinId="6"/>
    <cellStyle name="Monétaire" xfId="4" builtinId="4"/>
    <cellStyle name="Monétaire [0]" xfId="2" builtinId="7"/>
    <cellStyle name="Monétaire 2" xfId="6" xr:uid="{79653BBA-D6FA-436F-A941-E55BDC821266}"/>
    <cellStyle name="Monétaire 3" xfId="7" xr:uid="{E2DA3B09-33FF-4F8B-8B3C-6245458E015F}"/>
    <cellStyle name="Normal" xfId="0" builtinId="0"/>
    <cellStyle name="Normal 2" xfId="5" xr:uid="{BDEE875A-641A-4782-8502-3C9AFBA9C93D}"/>
    <cellStyle name="Normal 3" xfId="8" xr:uid="{749884C2-728F-4C48-AD45-3D464F82D301}"/>
    <cellStyle name="Normal 3 2" xfId="9" xr:uid="{94A36EC1-0F6F-4258-9B28-453F34DE79E9}"/>
    <cellStyle name="Pourcentage" xfId="3" builtinId="5"/>
  </cellStyles>
  <dxfs count="89">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FF00"/>
        </patternFill>
      </fill>
    </dxf>
    <dxf>
      <font>
        <color theme="0" tint="-0.24994659260841701"/>
      </font>
      <fill>
        <patternFill>
          <bgColor theme="0" tint="-0.14996795556505021"/>
        </patternFill>
      </fill>
    </dxf>
    <dxf>
      <font>
        <color rgb="FFFF0000"/>
      </font>
      <fill>
        <patternFill patternType="none">
          <bgColor auto="1"/>
        </patternFill>
      </fill>
    </dxf>
    <dxf>
      <font>
        <color rgb="FF9C0006"/>
      </font>
      <fill>
        <patternFill>
          <bgColor rgb="FFFFFF00"/>
        </patternFill>
      </fill>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FF0000"/>
      </font>
      <fill>
        <patternFill patternType="none">
          <bgColor auto="1"/>
        </patternFill>
      </fill>
    </dxf>
    <dxf>
      <font>
        <color rgb="FF9C0006"/>
      </font>
    </dxf>
    <dxf>
      <font>
        <color rgb="FF9C0006"/>
      </font>
      <fill>
        <patternFill>
          <bgColor rgb="FFFFFF00"/>
        </patternFill>
      </fill>
    </dxf>
    <dxf>
      <font>
        <color theme="0" tint="-0.24994659260841701"/>
      </font>
      <fill>
        <patternFill>
          <bgColor rgb="FFD9D9D9"/>
        </patternFill>
      </fill>
    </dxf>
    <dxf>
      <font>
        <color theme="0" tint="-0.24994659260841701"/>
      </font>
      <fill>
        <patternFill>
          <bgColor rgb="FFD9D9D9"/>
        </patternFill>
      </fill>
    </dxf>
    <dxf>
      <font>
        <color theme="0" tint="-0.24994659260841701"/>
      </font>
      <fill>
        <patternFill>
          <bgColor rgb="FFD9D9D9"/>
        </patternFill>
      </fill>
    </dxf>
    <dxf>
      <font>
        <color theme="0" tint="-0.24994659260841701"/>
      </font>
      <fill>
        <patternFill>
          <bgColor rgb="FFD9D9D9"/>
        </patternFill>
      </fill>
    </dxf>
    <dxf>
      <font>
        <color theme="0" tint="-0.24994659260841701"/>
      </font>
      <fill>
        <patternFill>
          <bgColor rgb="FFD9D9D9"/>
        </patternFill>
      </fill>
    </dxf>
    <dxf>
      <font>
        <color theme="0" tint="-0.24994659260841701"/>
      </font>
      <fill>
        <patternFill>
          <bgColor rgb="FFD9D9D9"/>
        </patternFill>
      </fill>
    </dxf>
    <dxf>
      <font>
        <b val="0"/>
        <i val="0"/>
        <strike val="0"/>
        <color rgb="FFFF0000"/>
      </font>
      <fill>
        <patternFill>
          <fgColor auto="1"/>
        </patternFill>
      </fill>
    </dxf>
    <dxf>
      <font>
        <color rgb="FF9C0006"/>
      </font>
    </dxf>
    <dxf>
      <font>
        <color rgb="FFC00000"/>
      </font>
    </dxf>
    <dxf>
      <font>
        <color rgb="FF9C0006"/>
      </font>
    </dxf>
    <dxf>
      <font>
        <color rgb="FFC00000"/>
      </font>
    </dxf>
    <dxf>
      <font>
        <color rgb="FFC00000"/>
      </font>
    </dxf>
    <dxf>
      <font>
        <color rgb="FF9C0006"/>
      </font>
    </dxf>
    <dxf>
      <font>
        <color rgb="FFC00000"/>
      </font>
    </dxf>
    <dxf>
      <font>
        <color rgb="FF9C0006"/>
      </font>
    </dxf>
    <dxf>
      <font>
        <color rgb="FFC00000"/>
      </font>
    </dxf>
    <dxf>
      <font>
        <color rgb="FFC00000"/>
      </font>
    </dxf>
    <dxf>
      <font>
        <color rgb="FF9C0006"/>
      </font>
    </dxf>
    <dxf>
      <font>
        <color rgb="FFFF0000"/>
      </font>
    </dxf>
    <dxf>
      <font>
        <color rgb="FF9C0006"/>
      </font>
      <fill>
        <patternFill>
          <bgColor rgb="FFFFFF00"/>
        </patternFill>
      </fill>
    </dxf>
    <dxf>
      <font>
        <color theme="0" tint="-0.24994659260841701"/>
      </font>
      <fill>
        <patternFill>
          <bgColor theme="0" tint="-0.14996795556505021"/>
        </patternFill>
      </fill>
    </dxf>
    <dxf>
      <font>
        <color rgb="FFFF0000"/>
      </font>
      <fill>
        <patternFill patternType="none">
          <bgColor auto="1"/>
        </patternFill>
      </fill>
    </dxf>
    <dxf>
      <font>
        <color rgb="FF9C0006"/>
      </font>
      <fill>
        <patternFill>
          <bgColor rgb="FFFFFF00"/>
        </patternFill>
      </fill>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theme="0" tint="-0.24994659260841701"/>
      </font>
      <fill>
        <patternFill>
          <bgColor rgb="FFD9D9D9"/>
        </patternFill>
      </fill>
    </dxf>
    <dxf>
      <font>
        <color rgb="FF9C0006"/>
      </font>
    </dxf>
    <dxf>
      <font>
        <color rgb="FF9C0006"/>
      </font>
      <fill>
        <patternFill>
          <bgColor rgb="FFFFFF00"/>
        </patternFill>
      </fill>
    </dxf>
    <dxf>
      <font>
        <color theme="0" tint="-0.24994659260841701"/>
      </font>
      <fill>
        <patternFill>
          <bgColor rgb="FFD9D9D9"/>
        </patternFill>
      </fill>
    </dxf>
    <dxf>
      <font>
        <color theme="0" tint="-0.24994659260841701"/>
      </font>
      <fill>
        <patternFill>
          <bgColor rgb="FFD9D9D9"/>
        </patternFill>
      </fill>
    </dxf>
    <dxf>
      <font>
        <color theme="0" tint="-0.24994659260841701"/>
      </font>
      <fill>
        <patternFill>
          <bgColor rgb="FFD9D9D9"/>
        </patternFill>
      </fill>
    </dxf>
    <dxf>
      <font>
        <color theme="0" tint="-0.24994659260841701"/>
      </font>
      <fill>
        <patternFill>
          <bgColor rgb="FFD9D9D9"/>
        </patternFill>
      </fill>
    </dxf>
    <dxf>
      <font>
        <color theme="0" tint="-0.24994659260841701"/>
      </font>
      <fill>
        <patternFill>
          <bgColor rgb="FFD9D9D9"/>
        </patternFill>
      </fill>
    </dxf>
    <dxf>
      <font>
        <color theme="0" tint="-0.24994659260841701"/>
      </font>
      <fill>
        <patternFill>
          <bgColor rgb="FFD9D9D9"/>
        </patternFill>
      </fill>
    </dxf>
    <dxf>
      <font>
        <b val="0"/>
        <i val="0"/>
        <strike val="0"/>
        <color rgb="FFFF0000"/>
      </font>
      <fill>
        <patternFill>
          <fgColor auto="1"/>
        </patternFill>
      </fill>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9C0006"/>
      </font>
    </dxf>
    <dxf>
      <font>
        <strike val="0"/>
        <color rgb="FFFF0000"/>
      </font>
    </dxf>
    <dxf>
      <font>
        <color rgb="FFC00000"/>
      </font>
    </dxf>
  </dxfs>
  <tableStyles count="0" defaultTableStyle="TableStyleMedium9" defaultPivotStyle="PivotStyleLight16"/>
  <colors>
    <mruColors>
      <color rgb="FF1F497D"/>
      <color rgb="FFBFBFBF"/>
      <color rgb="FFFDE2CB"/>
      <color rgb="FFE1EB81"/>
      <color rgb="FFD5D297"/>
      <color rgb="FFFABF8F"/>
      <color rgb="FFF4750C"/>
      <color rgb="FFF8A15A"/>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Lines="5" dropStyle="combo" dx="16" fmlaLink="$A$67" fmlaRange="$K$68:$K$72" noThreeD="1" sel="1" val="0"/>
</file>

<file path=xl/ctrlProps/ctrlProp2.xml><?xml version="1.0" encoding="utf-8"?>
<formControlPr xmlns="http://schemas.microsoft.com/office/spreadsheetml/2009/9/main" objectType="Drop" dropLines="5" dropStyle="combo" dx="16" fmlaLink="$A$67" fmlaRange="$K$68:$K$72" noThreeD="1" sel="1" val="0"/>
</file>

<file path=xl/ctrlProps/ctrlProp3.xml><?xml version="1.0" encoding="utf-8"?>
<formControlPr xmlns="http://schemas.microsoft.com/office/spreadsheetml/2009/9/main" objectType="Drop" dropLines="15" dropStyle="combo" dx="16" fmlaLink="$A$62" fmlaRange="$B$63:$B$68" noThreeD="1" sel="6" val="0"/>
</file>

<file path=xl/ctrlProps/ctrlProp4.xml><?xml version="1.0" encoding="utf-8"?>
<formControlPr xmlns="http://schemas.microsoft.com/office/spreadsheetml/2009/9/main" objectType="Drop" dropLines="5" dropStyle="combo" dx="16" fmlaLink="$A$65" fmlaRange="$I$63:$J$67" noThreeD="1" sel="5"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66712</xdr:colOff>
      <xdr:row>0</xdr:row>
      <xdr:rowOff>24804</xdr:rowOff>
    </xdr:from>
    <xdr:to>
      <xdr:col>1</xdr:col>
      <xdr:colOff>2041</xdr:colOff>
      <xdr:row>0</xdr:row>
      <xdr:rowOff>782233</xdr:rowOff>
    </xdr:to>
    <xdr:pic>
      <xdr:nvPicPr>
        <xdr:cNvPr id="2" name="Image 1">
          <a:extLst>
            <a:ext uri="{FF2B5EF4-FFF2-40B4-BE49-F238E27FC236}">
              <a16:creationId xmlns:a16="http://schemas.microsoft.com/office/drawing/2014/main" id="{43DBCE76-589F-40AB-A819-708D08458A65}"/>
            </a:ext>
          </a:extLst>
        </xdr:cNvPr>
        <xdr:cNvPicPr>
          <a:picLocks noChangeAspect="1"/>
        </xdr:cNvPicPr>
      </xdr:nvPicPr>
      <xdr:blipFill>
        <a:blip xmlns:r="http://schemas.openxmlformats.org/officeDocument/2006/relationships" r:embed="rId1"/>
        <a:stretch>
          <a:fillRect/>
        </a:stretch>
      </xdr:blipFill>
      <xdr:spPr>
        <a:xfrm>
          <a:off x="64807" y="20994"/>
          <a:ext cx="737334" cy="7612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114300</xdr:colOff>
          <xdr:row>6</xdr:row>
          <xdr:rowOff>22860</xdr:rowOff>
        </xdr:from>
        <xdr:to>
          <xdr:col>3</xdr:col>
          <xdr:colOff>704850</xdr:colOff>
          <xdr:row>6</xdr:row>
          <xdr:rowOff>361950</xdr:rowOff>
        </xdr:to>
        <xdr:sp macro="" textlink="">
          <xdr:nvSpPr>
            <xdr:cNvPr id="10241" name="Drop Down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66712</xdr:colOff>
      <xdr:row>0</xdr:row>
      <xdr:rowOff>24804</xdr:rowOff>
    </xdr:from>
    <xdr:ext cx="735429" cy="757429"/>
    <xdr:pic>
      <xdr:nvPicPr>
        <xdr:cNvPr id="2" name="Image 1">
          <a:extLst>
            <a:ext uri="{FF2B5EF4-FFF2-40B4-BE49-F238E27FC236}">
              <a16:creationId xmlns:a16="http://schemas.microsoft.com/office/drawing/2014/main" id="{B80B2916-9CC9-4EC1-8B40-98D7C7BEA5CA}"/>
            </a:ext>
          </a:extLst>
        </xdr:cNvPr>
        <xdr:cNvPicPr>
          <a:picLocks noChangeAspect="1"/>
        </xdr:cNvPicPr>
      </xdr:nvPicPr>
      <xdr:blipFill>
        <a:blip xmlns:r="http://schemas.openxmlformats.org/officeDocument/2006/relationships" r:embed="rId1"/>
        <a:stretch>
          <a:fillRect/>
        </a:stretch>
      </xdr:blipFill>
      <xdr:spPr>
        <a:xfrm>
          <a:off x="66712" y="24804"/>
          <a:ext cx="735429" cy="757429"/>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xdr:col>
          <xdr:colOff>114300</xdr:colOff>
          <xdr:row>6</xdr:row>
          <xdr:rowOff>22860</xdr:rowOff>
        </xdr:from>
        <xdr:to>
          <xdr:col>3</xdr:col>
          <xdr:colOff>777240</xdr:colOff>
          <xdr:row>6</xdr:row>
          <xdr:rowOff>358140</xdr:rowOff>
        </xdr:to>
        <xdr:sp macro="" textlink="">
          <xdr:nvSpPr>
            <xdr:cNvPr id="18433" name="Drop Down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xdr:row>
          <xdr:rowOff>60960</xdr:rowOff>
        </xdr:from>
        <xdr:to>
          <xdr:col>4</xdr:col>
          <xdr:colOff>784860</xdr:colOff>
          <xdr:row>5</xdr:row>
          <xdr:rowOff>7620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1592580</xdr:colOff>
          <xdr:row>12</xdr:row>
          <xdr:rowOff>7620</xdr:rowOff>
        </xdr:from>
        <xdr:to>
          <xdr:col>4</xdr:col>
          <xdr:colOff>7620</xdr:colOff>
          <xdr:row>13</xdr:row>
          <xdr:rowOff>22860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0</xdr:col>
      <xdr:colOff>0</xdr:colOff>
      <xdr:row>0</xdr:row>
      <xdr:rowOff>0</xdr:rowOff>
    </xdr:from>
    <xdr:to>
      <xdr:col>1</xdr:col>
      <xdr:colOff>15240</xdr:colOff>
      <xdr:row>0</xdr:row>
      <xdr:rowOff>859515</xdr:rowOff>
    </xdr:to>
    <xdr:pic>
      <xdr:nvPicPr>
        <xdr:cNvPr id="5" name="Imag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0"/>
          <a:ext cx="933450" cy="8474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128F3-A63E-4961-89A3-A5138394C933}">
  <sheetPr>
    <tabColor rgb="FFFF0000"/>
  </sheetPr>
  <dimension ref="A1:AV102"/>
  <sheetViews>
    <sheetView tabSelected="1" zoomScaleNormal="100" zoomScaleSheetLayoutView="100" workbookViewId="0">
      <selection activeCell="B2" sqref="B2:D2"/>
    </sheetView>
  </sheetViews>
  <sheetFormatPr baseColWidth="10" defaultColWidth="8.90625" defaultRowHeight="15" x14ac:dyDescent="0.25"/>
  <cols>
    <col min="1" max="1" width="9.54296875" style="5" customWidth="1"/>
    <col min="2" max="2" width="24.36328125" style="7" customWidth="1"/>
    <col min="3" max="3" width="14.81640625" style="5" customWidth="1"/>
    <col min="4" max="12" width="12.81640625" style="5" customWidth="1"/>
    <col min="13" max="21" width="0.7265625" style="5" hidden="1" customWidth="1"/>
    <col min="22" max="26" width="8.90625" style="5" hidden="1" customWidth="1"/>
    <col min="27" max="40" width="8.90625" style="5"/>
    <col min="41" max="16384" width="8.90625" style="206"/>
  </cols>
  <sheetData>
    <row r="1" spans="1:46" ht="70.2" customHeight="1" thickBot="1" x14ac:dyDescent="0.3">
      <c r="A1" s="372"/>
      <c r="B1" s="373"/>
      <c r="C1" s="374"/>
      <c r="D1" s="549" t="s">
        <v>198</v>
      </c>
      <c r="E1" s="549"/>
      <c r="F1" s="549"/>
      <c r="G1" s="549"/>
      <c r="H1" s="549"/>
      <c r="I1" s="549"/>
      <c r="J1" s="549"/>
      <c r="K1" s="549"/>
      <c r="L1" s="370"/>
      <c r="M1" s="370"/>
      <c r="AO1" s="210"/>
      <c r="AP1" s="210"/>
      <c r="AQ1" s="210"/>
      <c r="AR1" s="210"/>
      <c r="AS1" s="210"/>
      <c r="AT1" s="210"/>
    </row>
    <row r="2" spans="1:46" ht="33" customHeight="1" thickBot="1" x14ac:dyDescent="0.3">
      <c r="A2" s="368" t="s">
        <v>0</v>
      </c>
      <c r="B2" s="570"/>
      <c r="C2" s="571"/>
      <c r="D2" s="572"/>
      <c r="E2" s="369" t="s">
        <v>1</v>
      </c>
      <c r="F2" s="573"/>
      <c r="G2" s="574"/>
      <c r="H2" s="556" t="s">
        <v>140</v>
      </c>
      <c r="I2" s="556"/>
      <c r="J2" s="557"/>
      <c r="K2" s="558"/>
      <c r="L2" s="371"/>
      <c r="M2" s="371"/>
      <c r="AO2" s="210"/>
      <c r="AP2" s="210"/>
      <c r="AQ2" s="210"/>
      <c r="AR2" s="210"/>
      <c r="AS2" s="210"/>
      <c r="AT2" s="210"/>
    </row>
    <row r="3" spans="1:46" s="207" customFormat="1" ht="21" x14ac:dyDescent="0.25">
      <c r="A3" s="123" t="s">
        <v>3</v>
      </c>
      <c r="B3" s="121"/>
      <c r="C3" s="122"/>
      <c r="D3" s="10"/>
      <c r="E3" s="221"/>
      <c r="F3" s="11"/>
      <c r="G3" s="12"/>
      <c r="H3" s="221"/>
      <c r="I3" s="11"/>
      <c r="J3" s="13"/>
      <c r="K3" s="13"/>
      <c r="L3" s="5"/>
      <c r="M3" s="5"/>
      <c r="N3" s="5"/>
      <c r="O3" s="5"/>
      <c r="P3" s="5"/>
      <c r="Q3" s="5"/>
      <c r="R3" s="5"/>
      <c r="S3" s="5"/>
      <c r="T3" s="5"/>
      <c r="U3" s="5"/>
      <c r="V3" s="5"/>
      <c r="W3" s="5"/>
      <c r="X3" s="5"/>
      <c r="Y3" s="5"/>
      <c r="Z3" s="5"/>
      <c r="AA3" s="5"/>
      <c r="AB3" s="5"/>
      <c r="AC3" s="5"/>
      <c r="AD3" s="5"/>
      <c r="AE3" s="5"/>
      <c r="AF3" s="5"/>
      <c r="AG3" s="5"/>
      <c r="AH3" s="5"/>
      <c r="AI3" s="5"/>
      <c r="AJ3" s="5"/>
      <c r="AK3" s="5"/>
      <c r="AL3" s="5"/>
      <c r="AM3" s="5"/>
      <c r="AN3" s="220"/>
      <c r="AO3" s="220"/>
      <c r="AP3" s="220"/>
      <c r="AQ3" s="220"/>
      <c r="AR3" s="220"/>
      <c r="AS3" s="220"/>
      <c r="AT3" s="220"/>
    </row>
    <row r="4" spans="1:46" s="207" customFormat="1" ht="21" hidden="1" x14ac:dyDescent="0.25">
      <c r="A4" s="123"/>
      <c r="B4" s="121"/>
      <c r="C4" s="122"/>
      <c r="D4" s="10"/>
      <c r="E4" s="221"/>
      <c r="F4" s="11"/>
      <c r="G4" s="12"/>
      <c r="H4" s="221"/>
      <c r="I4" s="11"/>
      <c r="J4" s="13"/>
      <c r="K4" s="13"/>
      <c r="L4" s="5"/>
      <c r="M4" s="5"/>
      <c r="N4" s="5"/>
      <c r="O4" s="5"/>
      <c r="P4" s="5"/>
      <c r="Q4" s="5"/>
      <c r="R4" s="5"/>
      <c r="S4" s="5"/>
      <c r="T4" s="5"/>
      <c r="U4" s="5"/>
      <c r="V4" s="5"/>
      <c r="W4" s="5"/>
      <c r="X4" s="5"/>
      <c r="Y4" s="5"/>
      <c r="Z4" s="5"/>
      <c r="AA4" s="5"/>
      <c r="AB4" s="5"/>
      <c r="AC4" s="5"/>
      <c r="AD4" s="5"/>
      <c r="AE4" s="5"/>
      <c r="AF4" s="5"/>
      <c r="AG4" s="5"/>
      <c r="AH4" s="5"/>
      <c r="AI4" s="5"/>
      <c r="AJ4" s="5"/>
      <c r="AK4" s="5"/>
      <c r="AL4" s="5"/>
      <c r="AM4" s="5"/>
      <c r="AN4" s="220"/>
      <c r="AO4" s="220"/>
      <c r="AP4" s="220"/>
      <c r="AQ4" s="220"/>
      <c r="AR4" s="220"/>
      <c r="AS4" s="220"/>
      <c r="AT4" s="220"/>
    </row>
    <row r="5" spans="1:46" s="209" customFormat="1" ht="33" customHeight="1" x14ac:dyDescent="0.25">
      <c r="A5" s="17"/>
      <c r="B5" s="23"/>
      <c r="C5" s="566" t="s">
        <v>4</v>
      </c>
      <c r="D5" s="567"/>
      <c r="E5" s="124"/>
      <c r="F5" s="108" t="s">
        <v>166</v>
      </c>
      <c r="G5" s="126"/>
      <c r="H5" s="108" t="s">
        <v>167</v>
      </c>
      <c r="I5" s="126"/>
      <c r="J5" s="109" t="s">
        <v>5</v>
      </c>
      <c r="K5" s="127">
        <f>(G5*I5)/60</f>
        <v>0</v>
      </c>
      <c r="L5" s="208"/>
      <c r="M5" s="5"/>
      <c r="N5" s="5"/>
      <c r="O5" s="5"/>
      <c r="P5" s="5"/>
      <c r="Q5" s="18"/>
      <c r="R5" s="18"/>
      <c r="S5" s="18"/>
      <c r="T5" s="18"/>
      <c r="U5" s="18"/>
      <c r="V5" s="19"/>
      <c r="W5" s="19"/>
      <c r="X5" s="18"/>
      <c r="Y5" s="21"/>
      <c r="Z5" s="18"/>
      <c r="AA5" s="18"/>
      <c r="AB5" s="18"/>
      <c r="AC5" s="18"/>
      <c r="AD5" s="18"/>
      <c r="AE5" s="18"/>
      <c r="AF5" s="18"/>
      <c r="AG5" s="18"/>
      <c r="AH5" s="18"/>
      <c r="AI5" s="18"/>
      <c r="AJ5" s="18"/>
      <c r="AK5" s="18"/>
      <c r="AL5" s="18"/>
      <c r="AM5" s="18"/>
      <c r="AN5" s="18"/>
      <c r="AO5" s="18"/>
      <c r="AP5" s="18"/>
    </row>
    <row r="6" spans="1:46" ht="18" customHeight="1" x14ac:dyDescent="0.25">
      <c r="A6" s="33"/>
      <c r="B6" s="34"/>
      <c r="C6" s="222"/>
      <c r="D6" s="222"/>
      <c r="E6" s="222"/>
      <c r="F6" s="223"/>
      <c r="G6" s="210"/>
      <c r="M6" s="210"/>
      <c r="AO6" s="210"/>
      <c r="AP6" s="210"/>
      <c r="AQ6" s="210"/>
      <c r="AR6" s="210"/>
      <c r="AS6" s="210"/>
      <c r="AT6" s="210"/>
    </row>
    <row r="7" spans="1:46" ht="30" customHeight="1" x14ac:dyDescent="0.25">
      <c r="A7" s="209"/>
      <c r="B7" s="241" t="s">
        <v>149</v>
      </c>
      <c r="J7" s="110" t="s">
        <v>8</v>
      </c>
      <c r="K7" s="129">
        <f>IF($K$5=0,0,$E$5/$K$5)</f>
        <v>0</v>
      </c>
    </row>
    <row r="8" spans="1:46" ht="18" customHeight="1" x14ac:dyDescent="0.25">
      <c r="A8" s="13"/>
      <c r="B8" s="31"/>
      <c r="C8" s="32"/>
      <c r="D8" s="14"/>
      <c r="E8" s="14"/>
      <c r="F8" s="14"/>
      <c r="G8" s="15"/>
      <c r="H8" s="31"/>
      <c r="I8" s="15"/>
      <c r="J8" s="15"/>
      <c r="K8" s="128"/>
      <c r="L8" s="15"/>
      <c r="AO8" s="210"/>
      <c r="AP8" s="210"/>
      <c r="AQ8" s="210"/>
      <c r="AR8" s="210"/>
      <c r="AS8" s="210"/>
      <c r="AT8" s="210"/>
    </row>
    <row r="9" spans="1:46" s="209" customFormat="1" ht="30" customHeight="1" x14ac:dyDescent="0.25">
      <c r="A9" s="17"/>
      <c r="B9" s="23"/>
      <c r="C9" s="32"/>
      <c r="D9" s="14"/>
      <c r="E9" s="14"/>
      <c r="F9" s="14"/>
      <c r="G9" s="14"/>
      <c r="I9" s="561" t="s">
        <v>9</v>
      </c>
      <c r="J9" s="562"/>
      <c r="K9" s="263" t="str">
        <f>IF(A67=1,"",IF(AND(A67=2,K7&gt;= 400000),"Yes",IF(AND(OR(A67=3,A$67=5),K7&gt;= 750000),"Yes",IF(AND(A67=4,K7&gt;= 800000),"Yes","No"))))</f>
        <v/>
      </c>
      <c r="L9" s="219" t="str">
        <f>IFERROR(IF(K9="Yes","For live action eligible projects",""),"")</f>
        <v/>
      </c>
      <c r="M9" s="31"/>
      <c r="N9" s="31"/>
      <c r="O9" s="208"/>
      <c r="P9" s="5"/>
      <c r="Q9" s="5"/>
      <c r="R9" s="5"/>
      <c r="S9" s="18"/>
      <c r="T9" s="18"/>
      <c r="U9" s="18"/>
      <c r="V9" s="18"/>
      <c r="W9" s="18"/>
      <c r="X9" s="18"/>
      <c r="Y9" s="19"/>
      <c r="Z9" s="19"/>
      <c r="AA9" s="18"/>
      <c r="AB9" s="21"/>
      <c r="AC9" s="18"/>
      <c r="AD9" s="18"/>
      <c r="AE9" s="18"/>
      <c r="AF9" s="18"/>
      <c r="AG9" s="18"/>
      <c r="AH9" s="18"/>
      <c r="AI9" s="18"/>
      <c r="AJ9" s="18"/>
      <c r="AK9" s="18"/>
      <c r="AL9" s="18"/>
      <c r="AM9" s="18"/>
      <c r="AN9" s="18"/>
      <c r="AO9" s="18"/>
      <c r="AP9" s="18"/>
      <c r="AQ9" s="18"/>
      <c r="AR9" s="18"/>
      <c r="AS9" s="18"/>
    </row>
    <row r="10" spans="1:46" customFormat="1" ht="33.6" customHeight="1" x14ac:dyDescent="0.25">
      <c r="A10" s="568" t="s">
        <v>158</v>
      </c>
      <c r="B10" s="569"/>
      <c r="C10" s="250"/>
      <c r="D10" s="219" t="str">
        <f>IF(AND(C11&gt;0,C10=""),"Answer required","")</f>
        <v/>
      </c>
    </row>
    <row r="11" spans="1:46" customFormat="1" ht="33.6" customHeight="1" x14ac:dyDescent="0.25">
      <c r="A11" s="568" t="s">
        <v>157</v>
      </c>
      <c r="B11" s="569" t="s">
        <v>157</v>
      </c>
      <c r="C11" s="124"/>
    </row>
    <row r="12" spans="1:46" customFormat="1" x14ac:dyDescent="0.25">
      <c r="A12" s="5"/>
      <c r="B12" s="7"/>
      <c r="C12" s="5"/>
    </row>
    <row r="13" spans="1:46" ht="18" customHeight="1" x14ac:dyDescent="0.25">
      <c r="B13" s="233"/>
      <c r="C13" s="226"/>
      <c r="D13" s="234"/>
      <c r="E13" s="231"/>
      <c r="G13" s="210"/>
      <c r="K13" s="26"/>
      <c r="AI13" s="210"/>
      <c r="AJ13" s="210"/>
      <c r="AK13" s="210"/>
      <c r="AL13" s="210"/>
      <c r="AM13" s="210"/>
      <c r="AN13" s="210"/>
    </row>
    <row r="14" spans="1:46" s="284" customFormat="1" ht="18.600000000000001" customHeight="1" x14ac:dyDescent="0.25">
      <c r="A14" s="278" t="s">
        <v>174</v>
      </c>
      <c r="B14" s="280"/>
      <c r="C14" s="224"/>
      <c r="D14" s="280"/>
      <c r="E14" s="281"/>
      <c r="F14" s="15"/>
      <c r="G14" s="282"/>
      <c r="H14" s="282"/>
      <c r="I14" s="282"/>
      <c r="J14" s="282"/>
      <c r="K14" s="282"/>
      <c r="L14" s="283"/>
      <c r="M14" s="283"/>
      <c r="N14" s="282"/>
      <c r="O14" s="282"/>
      <c r="P14" s="281"/>
      <c r="Q14" s="281"/>
      <c r="R14" s="281"/>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row>
    <row r="15" spans="1:46" ht="18" customHeight="1" x14ac:dyDescent="0.25">
      <c r="A15" s="279" t="s">
        <v>175</v>
      </c>
      <c r="B15" s="232"/>
      <c r="C15" s="232"/>
      <c r="D15" s="232"/>
      <c r="E15" s="232"/>
      <c r="G15"/>
      <c r="H15"/>
      <c r="I15"/>
      <c r="J15"/>
      <c r="K15"/>
      <c r="N15"/>
      <c r="O15"/>
      <c r="AI15" s="210"/>
      <c r="AJ15" s="210"/>
      <c r="AK15" s="210"/>
      <c r="AL15" s="210"/>
      <c r="AM15" s="210"/>
      <c r="AN15" s="210"/>
    </row>
    <row r="16" spans="1:46" ht="79.8" customHeight="1" x14ac:dyDescent="0.25">
      <c r="A16" s="563" t="s">
        <v>169</v>
      </c>
      <c r="B16" s="564"/>
      <c r="C16" s="172" t="s">
        <v>205</v>
      </c>
      <c r="D16" s="218" t="s">
        <v>181</v>
      </c>
      <c r="E16" s="218" t="s">
        <v>201</v>
      </c>
      <c r="F16" s="218" t="s">
        <v>176</v>
      </c>
      <c r="G16" s="294" t="s">
        <v>177</v>
      </c>
      <c r="H16" s="294" t="s">
        <v>10</v>
      </c>
      <c r="I16" s="294" t="s">
        <v>178</v>
      </c>
      <c r="J16" s="295" t="s">
        <v>179</v>
      </c>
      <c r="K16" s="295" t="s">
        <v>180</v>
      </c>
      <c r="L16" s="294" t="s">
        <v>11</v>
      </c>
      <c r="N16"/>
      <c r="O16"/>
      <c r="V16" s="98" t="s">
        <v>142</v>
      </c>
      <c r="W16" s="227" t="s">
        <v>148</v>
      </c>
      <c r="AJ16" s="210"/>
      <c r="AK16" s="210"/>
      <c r="AL16" s="210"/>
      <c r="AM16" s="210"/>
      <c r="AN16" s="210"/>
      <c r="AO16" s="210"/>
    </row>
    <row r="17" spans="1:41" s="300" customFormat="1" ht="15.6" x14ac:dyDescent="0.25">
      <c r="A17" s="359"/>
      <c r="B17" s="360"/>
      <c r="C17" s="360"/>
      <c r="D17" s="542" t="str">
        <f>IF(AND($E$5&lt;&gt;"",$C$25&gt;0,$D$25=0),$Z$20,"")</f>
        <v/>
      </c>
      <c r="E17" s="296"/>
      <c r="F17" s="361"/>
      <c r="G17" s="296"/>
      <c r="H17" s="296"/>
      <c r="I17" s="296"/>
      <c r="J17" s="577" t="s">
        <v>245</v>
      </c>
      <c r="K17" s="578"/>
      <c r="L17" s="297"/>
      <c r="N17" s="298"/>
      <c r="O17" s="299"/>
      <c r="P17" s="299"/>
      <c r="Q17" s="299"/>
      <c r="R17" s="299"/>
      <c r="S17" s="299"/>
      <c r="T17" s="299"/>
      <c r="V17" s="301"/>
      <c r="X17" s="299"/>
      <c r="Y17" s="298"/>
      <c r="Z17" s="299"/>
      <c r="AA17" s="299"/>
      <c r="AB17" s="299"/>
      <c r="AC17" s="299"/>
      <c r="AD17" s="299"/>
      <c r="AE17" s="299"/>
      <c r="AF17" s="299"/>
      <c r="AG17" s="299"/>
      <c r="AH17" s="299"/>
      <c r="AI17" s="299"/>
      <c r="AJ17" s="299"/>
      <c r="AK17" s="299"/>
      <c r="AL17" s="299"/>
    </row>
    <row r="18" spans="1:41" s="355" customFormat="1" ht="30" customHeight="1" x14ac:dyDescent="0.25">
      <c r="A18" s="353"/>
      <c r="B18" s="358" t="s">
        <v>157</v>
      </c>
      <c r="C18" s="354">
        <f>IF($C$10="Yes",$C$11,0)</f>
        <v>0</v>
      </c>
      <c r="D18" s="543" t="str">
        <f>IF(SUM($X$19:$X$24)&gt;0,$Z$19,"")</f>
        <v/>
      </c>
      <c r="E18" s="544"/>
      <c r="F18" s="545"/>
      <c r="G18" s="544"/>
      <c r="H18" s="544"/>
      <c r="I18" s="544"/>
      <c r="J18" s="579"/>
      <c r="K18" s="580"/>
      <c r="L18" s="546"/>
      <c r="N18" s="356"/>
      <c r="O18" s="356"/>
      <c r="P18" s="356"/>
      <c r="Q18" s="356"/>
      <c r="R18" s="356"/>
      <c r="S18" s="356"/>
      <c r="T18" s="356"/>
      <c r="U18" s="356"/>
      <c r="V18" s="356"/>
      <c r="W18" s="356"/>
      <c r="X18" s="299" t="s">
        <v>182</v>
      </c>
      <c r="Y18" s="356"/>
      <c r="Z18" s="356"/>
      <c r="AA18" s="356"/>
      <c r="AB18" s="356"/>
      <c r="AC18" s="356"/>
      <c r="AD18" s="356"/>
      <c r="AE18" s="356"/>
      <c r="AF18" s="356"/>
      <c r="AG18" s="356"/>
      <c r="AH18" s="356"/>
      <c r="AI18" s="356"/>
      <c r="AJ18" s="356"/>
      <c r="AK18" s="356"/>
    </row>
    <row r="19" spans="1:41" s="65" customFormat="1" ht="24.9" customHeight="1" x14ac:dyDescent="0.25">
      <c r="A19" s="98" t="s">
        <v>12</v>
      </c>
      <c r="B19" s="130"/>
      <c r="C19" s="276"/>
      <c r="D19" s="362"/>
      <c r="E19" s="362"/>
      <c r="F19" s="363"/>
      <c r="G19" s="289"/>
      <c r="H19" s="285">
        <f t="shared" ref="H19:H24" si="0">DATE(YEAR(G19),(MONTH(G19)+I19),DAY(G19))</f>
        <v>0</v>
      </c>
      <c r="I19" s="286"/>
      <c r="J19" s="286"/>
      <c r="K19" s="287"/>
      <c r="L19" s="286"/>
      <c r="N19"/>
      <c r="O19"/>
      <c r="P19" s="50"/>
      <c r="Q19" s="50"/>
      <c r="R19" s="50"/>
      <c r="S19" s="50"/>
      <c r="T19" s="50"/>
      <c r="U19" s="50"/>
      <c r="V19" s="132"/>
      <c r="W19" s="50"/>
      <c r="X19" s="302">
        <f t="shared" ref="X19:X24" si="1">IF(OR(AND(D19&lt;&gt;"",E19&lt;&gt;"",F19&lt;&gt;""),AND(D19&lt;&gt;"",E19&lt;&gt;""),AND(D19&lt;&gt;"",F19&lt;&gt;""),AND(E19&lt;&gt;"",F19&lt;&gt;"")),1,0)</f>
        <v>0</v>
      </c>
      <c r="Y19" s="298">
        <f t="shared" ref="Y19:Y24" si="2">IF(AND(D19="",E19&lt;&gt;""),1,0)</f>
        <v>0</v>
      </c>
      <c r="Z19" s="377" t="s">
        <v>202</v>
      </c>
      <c r="AA19" s="50"/>
      <c r="AB19" s="50"/>
      <c r="AC19" s="50"/>
      <c r="AD19" s="50"/>
      <c r="AE19" s="50"/>
      <c r="AF19" s="50"/>
      <c r="AG19" s="50"/>
      <c r="AH19" s="50"/>
      <c r="AI19" s="50"/>
      <c r="AJ19" s="50"/>
      <c r="AK19" s="50"/>
      <c r="AL19" s="50"/>
    </row>
    <row r="20" spans="1:41" s="65" customFormat="1" ht="24.9" customHeight="1" x14ac:dyDescent="0.25">
      <c r="A20" s="115" t="s">
        <v>13</v>
      </c>
      <c r="B20" s="130"/>
      <c r="C20" s="276"/>
      <c r="D20" s="288"/>
      <c r="E20" s="288"/>
      <c r="F20" s="288"/>
      <c r="G20" s="289"/>
      <c r="H20" s="290">
        <f t="shared" si="0"/>
        <v>0</v>
      </c>
      <c r="I20" s="291"/>
      <c r="J20" s="286"/>
      <c r="K20" s="287"/>
      <c r="L20" s="291"/>
      <c r="N20"/>
      <c r="O20"/>
      <c r="P20" s="50"/>
      <c r="Q20" s="50"/>
      <c r="R20" s="50"/>
      <c r="S20" s="50"/>
      <c r="T20" s="50"/>
      <c r="U20" s="50"/>
      <c r="V20" s="132"/>
      <c r="W20" s="50"/>
      <c r="X20" s="302">
        <f>IF(OR(AND(D20&lt;&gt;"",E20&lt;&gt;"",F20&lt;&gt;""),AND(D20&lt;&gt;"",E20&lt;&gt;""),AND(D20&lt;&gt;"",F20&lt;&gt;""),AND(E20&lt;&gt;"",F20&lt;&gt;"")),1,0)</f>
        <v>0</v>
      </c>
      <c r="Y20" s="298">
        <f>IF(AND(D20="",E20&lt;&gt;""),1,0)</f>
        <v>0</v>
      </c>
      <c r="Z20" s="298" t="s">
        <v>183</v>
      </c>
      <c r="AA20" s="50"/>
      <c r="AB20" s="50"/>
      <c r="AC20" s="50"/>
      <c r="AD20" s="50"/>
      <c r="AE20" s="50"/>
      <c r="AF20" s="50"/>
      <c r="AG20" s="50"/>
      <c r="AH20" s="50"/>
      <c r="AI20" s="50"/>
      <c r="AJ20" s="50"/>
      <c r="AK20" s="50"/>
      <c r="AL20" s="50"/>
    </row>
    <row r="21" spans="1:41" s="65" customFormat="1" ht="24.9" customHeight="1" x14ac:dyDescent="0.25">
      <c r="A21" s="115" t="s">
        <v>14</v>
      </c>
      <c r="B21" s="130"/>
      <c r="C21" s="276"/>
      <c r="D21" s="288"/>
      <c r="E21" s="288"/>
      <c r="F21" s="288"/>
      <c r="G21" s="289"/>
      <c r="H21" s="290">
        <f t="shared" si="0"/>
        <v>0</v>
      </c>
      <c r="I21" s="291"/>
      <c r="J21" s="286"/>
      <c r="K21" s="287"/>
      <c r="L21" s="291"/>
      <c r="N21"/>
      <c r="O21"/>
      <c r="P21" s="50"/>
      <c r="Q21" s="50"/>
      <c r="R21" s="50"/>
      <c r="S21" s="50"/>
      <c r="T21" s="50"/>
      <c r="U21" s="50"/>
      <c r="V21" s="132"/>
      <c r="W21" s="50"/>
      <c r="X21" s="302">
        <f>IF(OR(AND(D21&lt;&gt;"",E21&lt;&gt;"",F21&lt;&gt;""),AND(D21&lt;&gt;"",E21&lt;&gt;""),AND(D21&lt;&gt;"",F21&lt;&gt;""),AND(E21&lt;&gt;"",F21&lt;&gt;"")),1,0)</f>
        <v>0</v>
      </c>
      <c r="Y21" s="298">
        <f>IF(AND(D21="",E21&lt;&gt;""),1,0)</f>
        <v>0</v>
      </c>
      <c r="Z21" s="300"/>
      <c r="AA21" s="50"/>
      <c r="AB21" s="50"/>
      <c r="AC21" s="50"/>
      <c r="AD21" s="50"/>
      <c r="AE21" s="50"/>
      <c r="AF21" s="50"/>
      <c r="AG21" s="50"/>
      <c r="AH21" s="50"/>
      <c r="AI21" s="50"/>
      <c r="AJ21" s="50"/>
      <c r="AK21" s="50"/>
      <c r="AL21" s="50"/>
    </row>
    <row r="22" spans="1:41" s="65" customFormat="1" ht="24.9" customHeight="1" x14ac:dyDescent="0.25">
      <c r="A22" s="115" t="s">
        <v>15</v>
      </c>
      <c r="B22" s="130"/>
      <c r="C22" s="276"/>
      <c r="D22" s="288"/>
      <c r="E22" s="288"/>
      <c r="F22" s="288"/>
      <c r="G22" s="289"/>
      <c r="H22" s="290">
        <f t="shared" si="0"/>
        <v>0</v>
      </c>
      <c r="I22" s="291"/>
      <c r="J22" s="286"/>
      <c r="K22" s="287"/>
      <c r="L22" s="291"/>
      <c r="N22"/>
      <c r="O22"/>
      <c r="P22" s="50"/>
      <c r="Q22" s="50"/>
      <c r="R22" s="50"/>
      <c r="S22" s="50"/>
      <c r="T22" s="50"/>
      <c r="U22" s="50"/>
      <c r="V22" s="132"/>
      <c r="W22" s="50"/>
      <c r="X22" s="302">
        <f t="shared" si="1"/>
        <v>0</v>
      </c>
      <c r="Y22" s="298">
        <f t="shared" si="2"/>
        <v>0</v>
      </c>
      <c r="Z22" s="300"/>
      <c r="AA22" s="50"/>
      <c r="AB22" s="50"/>
      <c r="AC22" s="50"/>
      <c r="AD22" s="50"/>
      <c r="AE22" s="50"/>
      <c r="AF22" s="50"/>
      <c r="AG22" s="50"/>
      <c r="AH22" s="50"/>
      <c r="AI22" s="50"/>
      <c r="AJ22" s="50"/>
      <c r="AK22" s="50"/>
      <c r="AL22" s="50"/>
    </row>
    <row r="23" spans="1:41" s="65" customFormat="1" ht="24.9" customHeight="1" x14ac:dyDescent="0.25">
      <c r="A23" s="115" t="s">
        <v>16</v>
      </c>
      <c r="B23" s="130"/>
      <c r="C23" s="276"/>
      <c r="D23" s="288"/>
      <c r="E23" s="288"/>
      <c r="F23" s="288"/>
      <c r="G23" s="292"/>
      <c r="H23" s="290">
        <f t="shared" si="0"/>
        <v>0</v>
      </c>
      <c r="I23" s="291"/>
      <c r="J23" s="286"/>
      <c r="K23" s="287"/>
      <c r="L23" s="293"/>
      <c r="N23"/>
      <c r="O23"/>
      <c r="P23" s="50"/>
      <c r="Q23" s="50"/>
      <c r="R23" s="50"/>
      <c r="S23" s="50"/>
      <c r="T23" s="50"/>
      <c r="U23" s="50"/>
      <c r="V23" s="132"/>
      <c r="W23" s="50"/>
      <c r="X23" s="302">
        <f t="shared" si="1"/>
        <v>0</v>
      </c>
      <c r="Y23" s="298">
        <f t="shared" si="2"/>
        <v>0</v>
      </c>
      <c r="Z23" s="300"/>
      <c r="AA23" s="50"/>
      <c r="AB23" s="50"/>
      <c r="AC23" s="50"/>
      <c r="AD23" s="50"/>
      <c r="AE23" s="50"/>
      <c r="AF23" s="50"/>
      <c r="AG23" s="50"/>
      <c r="AH23" s="50"/>
      <c r="AI23" s="50"/>
      <c r="AJ23" s="50"/>
      <c r="AK23" s="50"/>
      <c r="AL23" s="50"/>
    </row>
    <row r="24" spans="1:41" s="65" customFormat="1" ht="24.9" customHeight="1" thickBot="1" x14ac:dyDescent="0.3">
      <c r="A24" s="120" t="s">
        <v>17</v>
      </c>
      <c r="B24" s="134"/>
      <c r="C24" s="276"/>
      <c r="D24" s="288"/>
      <c r="E24" s="288"/>
      <c r="F24" s="288"/>
      <c r="G24" s="292"/>
      <c r="H24" s="290">
        <f t="shared" si="0"/>
        <v>0</v>
      </c>
      <c r="I24" s="291"/>
      <c r="J24" s="286"/>
      <c r="K24" s="287"/>
      <c r="L24" s="293"/>
      <c r="N24"/>
      <c r="O24"/>
      <c r="P24" s="50"/>
      <c r="Q24" s="50"/>
      <c r="R24" s="50"/>
      <c r="S24" s="50"/>
      <c r="T24" s="50"/>
      <c r="U24" s="50"/>
      <c r="V24" s="132"/>
      <c r="W24" s="50"/>
      <c r="X24" s="302">
        <f t="shared" si="1"/>
        <v>0</v>
      </c>
      <c r="Y24" s="298">
        <f t="shared" si="2"/>
        <v>0</v>
      </c>
      <c r="Z24" s="300"/>
      <c r="AA24" s="50"/>
      <c r="AB24" s="50"/>
      <c r="AC24" s="50"/>
      <c r="AD24" s="50"/>
      <c r="AE24" s="50"/>
      <c r="AF24" s="50"/>
      <c r="AG24" s="50"/>
      <c r="AH24" s="50"/>
      <c r="AI24" s="50"/>
      <c r="AJ24" s="50"/>
      <c r="AK24" s="50"/>
      <c r="AL24" s="50"/>
    </row>
    <row r="25" spans="1:41" s="65" customFormat="1" ht="20.25" customHeight="1" thickBot="1" x14ac:dyDescent="0.3">
      <c r="A25" s="565" t="s">
        <v>18</v>
      </c>
      <c r="B25" s="565"/>
      <c r="C25" s="277">
        <f>SUM(C18:C24)</f>
        <v>0</v>
      </c>
      <c r="D25" s="277">
        <f>SUM(D19:D24)</f>
        <v>0</v>
      </c>
      <c r="E25" s="277">
        <f>SUM(E19:E24)</f>
        <v>0</v>
      </c>
      <c r="F25" s="277">
        <f>SUM(F19:F24)</f>
        <v>0</v>
      </c>
      <c r="G25" s="50"/>
      <c r="H25" s="50"/>
      <c r="I25" s="50"/>
      <c r="J25" s="50"/>
      <c r="K25" s="50"/>
      <c r="L25" s="50"/>
      <c r="N25"/>
      <c r="O25"/>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1:41" customFormat="1" ht="20.25" hidden="1" customHeight="1" x14ac:dyDescent="0.25"/>
    <row r="27" spans="1:41" s="65" customFormat="1" ht="18" customHeight="1" x14ac:dyDescent="0.25">
      <c r="A27" s="42"/>
      <c r="B27" s="43"/>
      <c r="C27" s="44"/>
      <c r="D27" s="44"/>
      <c r="E27" s="44"/>
      <c r="F27" s="44"/>
      <c r="G27" s="45"/>
      <c r="H27" s="45"/>
      <c r="I27" s="46"/>
      <c r="J27" s="47"/>
      <c r="K27" s="47"/>
      <c r="L27"/>
      <c r="M27"/>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row>
    <row r="28" spans="1:41" s="65" customFormat="1" ht="25.5" customHeight="1" x14ac:dyDescent="0.25">
      <c r="A28" s="575" t="s">
        <v>19</v>
      </c>
      <c r="B28" s="550"/>
      <c r="C28" s="551"/>
      <c r="D28" s="551"/>
      <c r="E28" s="551"/>
      <c r="F28" s="551"/>
      <c r="G28" s="551"/>
      <c r="H28" s="551"/>
      <c r="I28" s="551"/>
      <c r="J28" s="551"/>
      <c r="K28" s="551"/>
      <c r="L28" s="552"/>
      <c r="M28"/>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row>
    <row r="29" spans="1:41" s="65" customFormat="1" ht="25.5" customHeight="1" x14ac:dyDescent="0.25">
      <c r="A29" s="576"/>
      <c r="B29" s="553"/>
      <c r="C29" s="554"/>
      <c r="D29" s="554"/>
      <c r="E29" s="554"/>
      <c r="F29" s="554"/>
      <c r="G29" s="554"/>
      <c r="H29" s="554"/>
      <c r="I29" s="554"/>
      <c r="J29" s="554"/>
      <c r="K29" s="554"/>
      <c r="L29" s="555"/>
      <c r="M29"/>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row>
    <row r="30" spans="1:41" s="65" customFormat="1" ht="15.75" customHeight="1" x14ac:dyDescent="0.25">
      <c r="A30" s="48"/>
      <c r="B30" s="49"/>
      <c r="C30" s="49"/>
      <c r="D30" s="49"/>
      <c r="E30" s="49"/>
      <c r="F30" s="49"/>
      <c r="G30" s="49"/>
      <c r="H30" s="49"/>
      <c r="I30" s="49"/>
      <c r="J30" s="49"/>
      <c r="K30" s="49"/>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row>
    <row r="31" spans="1:41" s="65" customFormat="1" ht="21.9" customHeight="1" x14ac:dyDescent="0.25">
      <c r="A31" s="583" t="s">
        <v>189</v>
      </c>
      <c r="B31" s="583"/>
      <c r="C31" s="583"/>
      <c r="D31" s="583"/>
      <c r="E31" s="583"/>
      <c r="F31" s="583"/>
      <c r="G31" s="583"/>
      <c r="H31" s="584"/>
      <c r="I31" s="584"/>
      <c r="J31" s="584"/>
      <c r="K31" s="584"/>
      <c r="L31" s="584"/>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row>
    <row r="32" spans="1:41" s="211" customFormat="1" ht="54.9" customHeight="1" x14ac:dyDescent="0.25">
      <c r="A32" s="563" t="s">
        <v>171</v>
      </c>
      <c r="B32" s="564"/>
      <c r="C32" s="100" t="s">
        <v>165</v>
      </c>
      <c r="D32" s="100" t="s">
        <v>168</v>
      </c>
      <c r="E32" s="155" t="s">
        <v>20</v>
      </c>
      <c r="F32" s="155" t="s">
        <v>21</v>
      </c>
      <c r="G32" s="218" t="s">
        <v>184</v>
      </c>
      <c r="H32" s="218" t="s">
        <v>185</v>
      </c>
      <c r="I32" s="218" t="s">
        <v>186</v>
      </c>
      <c r="J32" s="304" t="s">
        <v>187</v>
      </c>
      <c r="K32" s="275" t="s">
        <v>188</v>
      </c>
      <c r="L32" s="275" t="s">
        <v>206</v>
      </c>
      <c r="N32" s="102"/>
      <c r="O32" s="102"/>
      <c r="P32" s="102"/>
      <c r="Q32" s="102"/>
      <c r="R32" s="102"/>
      <c r="S32" s="102"/>
      <c r="T32" s="102"/>
      <c r="V32" s="98" t="s">
        <v>22</v>
      </c>
      <c r="W32" s="98" t="s">
        <v>23</v>
      </c>
      <c r="X32" s="101" t="s">
        <v>24</v>
      </c>
      <c r="Y32" s="102"/>
      <c r="Z32" s="102"/>
      <c r="AA32" s="102"/>
      <c r="AB32" s="102"/>
      <c r="AC32" s="102"/>
      <c r="AD32" s="102"/>
      <c r="AE32" s="102"/>
      <c r="AF32" s="102"/>
      <c r="AG32" s="102"/>
      <c r="AH32" s="102"/>
      <c r="AI32" s="102"/>
      <c r="AJ32" s="102"/>
      <c r="AK32" s="102"/>
      <c r="AL32" s="102"/>
      <c r="AM32" s="102"/>
      <c r="AN32" s="102"/>
      <c r="AO32" s="102"/>
    </row>
    <row r="33" spans="1:41" s="355" customFormat="1" ht="30" customHeight="1" x14ac:dyDescent="0.25">
      <c r="A33" s="353"/>
      <c r="B33" s="364" t="s">
        <v>157</v>
      </c>
      <c r="C33" s="265">
        <f>IF(E$40-(E$5*20%)&lt;100000,E33,IF((E$5*20%)&lt;MIN(C11,N(J83)),ROUND(E$5*20%,0),MIN(C$11,N(J$83))))</f>
        <v>0</v>
      </c>
      <c r="D33" s="265">
        <f>E33-C33</f>
        <v>0</v>
      </c>
      <c r="E33" s="265">
        <f>MIN(C11,N(J83))</f>
        <v>0</v>
      </c>
      <c r="F33" s="274" t="str">
        <f t="shared" ref="F33" si="3">IF($E$6=0,"",(C33+D33)/$E$6)</f>
        <v/>
      </c>
      <c r="G33" s="266"/>
      <c r="H33" s="267"/>
      <c r="I33" s="268"/>
      <c r="J33" s="269"/>
      <c r="K33" s="270"/>
      <c r="L33" s="271"/>
      <c r="N33" s="365"/>
      <c r="O33" s="357"/>
      <c r="P33" s="357"/>
      <c r="Q33" s="357"/>
      <c r="R33" s="357"/>
      <c r="S33" s="357"/>
      <c r="T33" s="357"/>
      <c r="V33" s="366"/>
      <c r="W33" s="366"/>
      <c r="X33" s="366"/>
      <c r="Y33" s="357"/>
      <c r="Z33" s="357"/>
      <c r="AA33" s="357"/>
      <c r="AB33" s="357"/>
      <c r="AC33" s="357"/>
      <c r="AD33" s="357"/>
      <c r="AE33" s="357"/>
      <c r="AF33" s="357"/>
      <c r="AG33" s="357"/>
      <c r="AH33" s="357"/>
      <c r="AI33" s="357"/>
      <c r="AJ33" s="357"/>
      <c r="AK33" s="357"/>
      <c r="AL33" s="357"/>
      <c r="AM33" s="357"/>
      <c r="AN33" s="357"/>
      <c r="AO33" s="357"/>
    </row>
    <row r="34" spans="1:41" s="65" customFormat="1" ht="15.6" x14ac:dyDescent="0.25">
      <c r="A34" s="115" t="s">
        <v>12</v>
      </c>
      <c r="B34" s="73">
        <f>$B$19</f>
        <v>0</v>
      </c>
      <c r="C34" s="265">
        <f>IF(($C$40-$C$33)&gt;0,ROUND((E34/($E$40-$E$33)*($C$40-$C$33)),0),0)</f>
        <v>0</v>
      </c>
      <c r="D34" s="265">
        <f t="shared" ref="D34:D40" si="4">E34-C34</f>
        <v>0</v>
      </c>
      <c r="E34" s="265">
        <f t="shared" ref="E34:E39" si="5">IF($C$25-$C$18&gt;0,ROUND((C19/($C$25-$C$18)*($E$40-$E$33)),0),0)</f>
        <v>0</v>
      </c>
      <c r="F34" s="303" t="str">
        <f t="shared" ref="F34:F39" si="6">IF($E$5=0,"",(C34+D34)/$E$5)</f>
        <v/>
      </c>
      <c r="G34" s="305">
        <f>IF($E$5=0,0,
IF(AND($D19&lt;&gt;"",$X19=0,$H53&lt;&gt;"N/A"),$H53,0))</f>
        <v>0</v>
      </c>
      <c r="H34" s="305">
        <f>IF(OR($E$5=0,$B54="Missing Information"),0,
IF(AND($E19&lt;&gt;"",$X19=0,$H53&lt;&gt;"N/A"),$H53,
IF(AND($E19&lt;&gt;"",$X19=0,$H53="N/A"),$E19,0)))</f>
        <v>0</v>
      </c>
      <c r="I34" s="258" t="s">
        <v>25</v>
      </c>
      <c r="J34" s="305">
        <f t="shared" ref="J34:J39" si="7">N(G34)+N(H34)+N(I34)</f>
        <v>0</v>
      </c>
      <c r="K34" s="306" t="str">
        <f t="shared" ref="K34:K39" si="8">IF(E$5=0,"",J34/E$5)</f>
        <v/>
      </c>
      <c r="L34" s="305">
        <f t="shared" ref="L34:L39" si="9">IF(X19=1,0,
N(D19)+N(E19)+N(F19)-J34)</f>
        <v>0</v>
      </c>
      <c r="N34"/>
      <c r="O34" s="50"/>
      <c r="P34" s="50"/>
      <c r="Q34" s="50"/>
      <c r="R34" s="50"/>
      <c r="S34" s="50"/>
      <c r="T34" s="50"/>
      <c r="V34" s="76">
        <f>IF(I19&lt;72,I19,72)</f>
        <v>0</v>
      </c>
      <c r="W34" s="76">
        <f t="shared" ref="W34:W39" si="10">V19</f>
        <v>0</v>
      </c>
      <c r="X34" s="76" t="s">
        <v>25</v>
      </c>
      <c r="Y34" s="50"/>
      <c r="Z34" s="50"/>
      <c r="AA34" s="50"/>
      <c r="AB34" s="50"/>
      <c r="AC34" s="50"/>
      <c r="AD34" s="50"/>
      <c r="AE34" s="50"/>
      <c r="AF34" s="50"/>
      <c r="AG34" s="50"/>
      <c r="AH34" s="50"/>
      <c r="AI34" s="50"/>
      <c r="AJ34" s="50"/>
      <c r="AK34" s="50"/>
      <c r="AL34" s="50"/>
      <c r="AM34" s="50"/>
      <c r="AN34" s="50"/>
      <c r="AO34" s="50"/>
    </row>
    <row r="35" spans="1:41" s="65" customFormat="1" ht="15.6" x14ac:dyDescent="0.25">
      <c r="A35" s="115" t="s">
        <v>13</v>
      </c>
      <c r="B35" s="73">
        <f>$B$20</f>
        <v>0</v>
      </c>
      <c r="C35" s="265">
        <f t="shared" ref="C35:C39" si="11">IF(($C$40-$C$33)&gt;0,ROUND((E35/($E$40-$E$33)*($C$40-$C$33)),0),0)</f>
        <v>0</v>
      </c>
      <c r="D35" s="265">
        <f t="shared" si="4"/>
        <v>0</v>
      </c>
      <c r="E35" s="265">
        <f t="shared" si="5"/>
        <v>0</v>
      </c>
      <c r="F35" s="303" t="str">
        <f t="shared" si="6"/>
        <v/>
      </c>
      <c r="G35" s="305">
        <f>IF($E$5=0,0,
IF(AND($D20&lt;&gt;"",$X20=0,$H55&lt;&gt;"N/A"),$H55,0))</f>
        <v>0</v>
      </c>
      <c r="H35" s="305">
        <f>IF(OR($E$5=0,$B56="Missing Information"),0,
IF(AND($E20&lt;&gt;"",$X20=0,$H55&lt;&gt;"N/A"),$H55,
IF(AND($E20&lt;&gt;"",$X20=0,$H55="N/A"),$E20,0)))</f>
        <v>0</v>
      </c>
      <c r="I35" s="253">
        <f>IF($I$40&gt;0,MIN(F20,(F20/$F$25)*I$40),0)</f>
        <v>0</v>
      </c>
      <c r="J35" s="305">
        <f t="shared" si="7"/>
        <v>0</v>
      </c>
      <c r="K35" s="306" t="str">
        <f t="shared" si="8"/>
        <v/>
      </c>
      <c r="L35" s="305">
        <f>IF(X20=1,0,
N(D20)+N(E20)+N(F20)-J35)</f>
        <v>0</v>
      </c>
      <c r="N35"/>
      <c r="O35" s="50"/>
      <c r="P35" s="50"/>
      <c r="Q35" s="50"/>
      <c r="R35" s="50"/>
      <c r="S35" s="50"/>
      <c r="T35" s="50"/>
      <c r="V35" s="77">
        <f>IF(I20=0,0,IF(I20&lt;F55,I20,$F$55))</f>
        <v>0</v>
      </c>
      <c r="W35" s="76">
        <f t="shared" si="10"/>
        <v>0</v>
      </c>
      <c r="X35" s="78">
        <f>IF(G20&gt;DATE(YEAR(G$19),MONTH(G$19)+W34,DAY(G$19)),G20,DATE(YEAR(G$19),MONTH(G$19)+W34,DAY(G$19)))</f>
        <v>0</v>
      </c>
      <c r="Y35" s="50"/>
      <c r="Z35" s="50"/>
      <c r="AA35" s="50"/>
      <c r="AB35" s="50"/>
      <c r="AC35" s="50"/>
      <c r="AD35" s="50"/>
      <c r="AE35" s="50"/>
      <c r="AF35" s="50"/>
      <c r="AG35" s="50"/>
      <c r="AH35" s="50"/>
      <c r="AI35" s="50"/>
      <c r="AJ35" s="50"/>
      <c r="AK35" s="50"/>
      <c r="AL35" s="50"/>
      <c r="AM35" s="50"/>
      <c r="AN35" s="50"/>
      <c r="AO35" s="50"/>
    </row>
    <row r="36" spans="1:41" s="65" customFormat="1" ht="15.6" x14ac:dyDescent="0.25">
      <c r="A36" s="115" t="s">
        <v>14</v>
      </c>
      <c r="B36" s="73">
        <f>$B$21</f>
        <v>0</v>
      </c>
      <c r="C36" s="265">
        <f t="shared" si="11"/>
        <v>0</v>
      </c>
      <c r="D36" s="265">
        <f t="shared" si="4"/>
        <v>0</v>
      </c>
      <c r="E36" s="265">
        <f t="shared" si="5"/>
        <v>0</v>
      </c>
      <c r="F36" s="303" t="str">
        <f t="shared" si="6"/>
        <v/>
      </c>
      <c r="G36" s="305">
        <f>IF($E$5=0,0,
IF(AND($D21&lt;&gt;"",$X21=0,$H57&lt;&gt;"N/A"),$H57,0))</f>
        <v>0</v>
      </c>
      <c r="H36" s="305">
        <f>IF(OR($E$5=0,$B58="Missing Information"),0,
IF(AND($E21&lt;&gt;"",$X21=0,$H57&lt;&gt;"N/A"),$H57,
IF(AND($E21&lt;&gt;"",$X21=0,$H57="N/A"),$E21,0)))</f>
        <v>0</v>
      </c>
      <c r="I36" s="253">
        <f>IF($I$40&gt;0,MIN(F21,(F21/$F$25)*I$40),0)</f>
        <v>0</v>
      </c>
      <c r="J36" s="305">
        <f t="shared" si="7"/>
        <v>0</v>
      </c>
      <c r="K36" s="306" t="str">
        <f t="shared" si="8"/>
        <v/>
      </c>
      <c r="L36" s="305">
        <f>IF(X21=1,0,
N(D21)+N(E21)+N(F21)-J36)</f>
        <v>0</v>
      </c>
      <c r="N36"/>
      <c r="O36" s="50"/>
      <c r="P36" s="50"/>
      <c r="Q36" s="50"/>
      <c r="R36" s="50"/>
      <c r="S36" s="50"/>
      <c r="T36" s="50"/>
      <c r="V36" s="77">
        <f>IF(I21=0,0,IF(I21&lt;F57,I21,$F$57))</f>
        <v>0</v>
      </c>
      <c r="W36" s="76">
        <f t="shared" si="10"/>
        <v>0</v>
      </c>
      <c r="X36" s="78">
        <f>IF(G21&gt;DATE(YEAR(G$19),MONTH(G$19)+W34+W35,DAY(G$19)),G21,DATE(YEAR(G$19),MONTH(G$19)+W34+W$35,DAY(G$19)))</f>
        <v>0</v>
      </c>
      <c r="Y36" s="50"/>
      <c r="Z36" s="50"/>
      <c r="AA36" s="50"/>
      <c r="AB36" s="50"/>
      <c r="AC36" s="50"/>
      <c r="AD36" s="50"/>
      <c r="AE36" s="50"/>
      <c r="AF36" s="50"/>
      <c r="AG36" s="50"/>
      <c r="AH36" s="50"/>
      <c r="AI36" s="50"/>
      <c r="AJ36" s="50"/>
      <c r="AK36" s="50"/>
      <c r="AL36" s="50"/>
      <c r="AM36" s="50"/>
      <c r="AN36" s="50"/>
      <c r="AO36" s="50"/>
    </row>
    <row r="37" spans="1:41" s="65" customFormat="1" ht="15.75" customHeight="1" x14ac:dyDescent="0.25">
      <c r="A37" s="115" t="s">
        <v>15</v>
      </c>
      <c r="B37" s="73">
        <f>$B$22</f>
        <v>0</v>
      </c>
      <c r="C37" s="265">
        <f t="shared" si="11"/>
        <v>0</v>
      </c>
      <c r="D37" s="265">
        <f t="shared" si="4"/>
        <v>0</v>
      </c>
      <c r="E37" s="265">
        <f t="shared" si="5"/>
        <v>0</v>
      </c>
      <c r="F37" s="303" t="str">
        <f t="shared" si="6"/>
        <v/>
      </c>
      <c r="G37" s="305">
        <f>IF($E$5=0,0,
IF(AND($D22&lt;&gt;"",$X22=0,$H59&lt;&gt;"N/A"),$H59,0))</f>
        <v>0</v>
      </c>
      <c r="H37" s="305">
        <f>IF(OR($E$5=0,$B60="Missing Information"),0,
IF(AND($E22&lt;&gt;"",$X22=0,$H59&lt;&gt;"N/A"),$H59,
IF(AND($E22&lt;&gt;"",$X22=0,$H59="N/A"),$E22,0)))</f>
        <v>0</v>
      </c>
      <c r="I37" s="253">
        <f>IF($I$40&gt;0,MIN(F22,(F22/$F$25)*I$40),0)</f>
        <v>0</v>
      </c>
      <c r="J37" s="305">
        <f t="shared" si="7"/>
        <v>0</v>
      </c>
      <c r="K37" s="306" t="str">
        <f t="shared" si="8"/>
        <v/>
      </c>
      <c r="L37" s="305">
        <f t="shared" si="9"/>
        <v>0</v>
      </c>
      <c r="N37"/>
      <c r="O37" s="50"/>
      <c r="P37" s="50"/>
      <c r="Q37" s="50"/>
      <c r="R37" s="50"/>
      <c r="S37" s="50"/>
      <c r="T37" s="50"/>
      <c r="V37" s="77">
        <f>IF(I22=0,0,IF(I22&lt;F59,I22,$F$59))</f>
        <v>0</v>
      </c>
      <c r="W37" s="76">
        <f t="shared" si="10"/>
        <v>0</v>
      </c>
      <c r="X37" s="78">
        <f>IF(G22&gt;DATE(YEAR(G$19),MONTH(G$19)+W$34+W$35+W36,DAY(G$19)),G22,DATE(YEAR(G$19),MONTH(G$19)+W$34+W$35+W36,DAY(G$19)))</f>
        <v>0</v>
      </c>
      <c r="Y37" s="50"/>
      <c r="Z37" s="50"/>
      <c r="AA37" s="50"/>
      <c r="AB37" s="50"/>
      <c r="AC37" s="50"/>
      <c r="AD37" s="50"/>
      <c r="AE37" s="50"/>
      <c r="AF37" s="50"/>
      <c r="AG37" s="50"/>
      <c r="AH37" s="50"/>
      <c r="AI37" s="50"/>
      <c r="AJ37" s="50"/>
      <c r="AK37" s="50"/>
      <c r="AL37" s="50"/>
      <c r="AM37" s="50"/>
      <c r="AN37" s="50"/>
      <c r="AO37" s="50"/>
    </row>
    <row r="38" spans="1:41" s="65" customFormat="1" ht="15.6" x14ac:dyDescent="0.25">
      <c r="A38" s="115" t="s">
        <v>16</v>
      </c>
      <c r="B38" s="73">
        <f>$B$23</f>
        <v>0</v>
      </c>
      <c r="C38" s="265">
        <f t="shared" si="11"/>
        <v>0</v>
      </c>
      <c r="D38" s="265">
        <f t="shared" si="4"/>
        <v>0</v>
      </c>
      <c r="E38" s="265">
        <f t="shared" si="5"/>
        <v>0</v>
      </c>
      <c r="F38" s="303" t="str">
        <f t="shared" si="6"/>
        <v/>
      </c>
      <c r="G38" s="305">
        <f>IF($E$5=0,0,
IF(AND($D23&lt;&gt;"",$X23=0,$H61&lt;&gt;"N/A"),$H61,0))</f>
        <v>0</v>
      </c>
      <c r="H38" s="305">
        <f>IF(OR($E$5=0,$B62="Missing Information"),0,
IF(AND($E23&lt;&gt;"",$X23=0,$H61&lt;&gt;"N/A"),$H61,
IF(AND($E23&lt;&gt;"",$X23=0,$H61="N/A"),$E23,0)))</f>
        <v>0</v>
      </c>
      <c r="I38" s="253">
        <f>IF($I$40&gt;0,MIN(F23,(F23/$F$25)*I$40),0)</f>
        <v>0</v>
      </c>
      <c r="J38" s="305">
        <f t="shared" si="7"/>
        <v>0</v>
      </c>
      <c r="K38" s="306" t="str">
        <f t="shared" si="8"/>
        <v/>
      </c>
      <c r="L38" s="305">
        <f t="shared" si="9"/>
        <v>0</v>
      </c>
      <c r="N38"/>
      <c r="O38" s="50"/>
      <c r="P38" s="50"/>
      <c r="Q38" s="50"/>
      <c r="R38" s="50"/>
      <c r="S38" s="50"/>
      <c r="T38" s="50"/>
      <c r="V38" s="77">
        <f>IF(I23=0,0,IF(I23&lt;F61,I23,$F$61))</f>
        <v>0</v>
      </c>
      <c r="W38" s="76">
        <f t="shared" si="10"/>
        <v>0</v>
      </c>
      <c r="X38" s="78">
        <f>IF(G23&gt;DATE(YEAR(G$19),MONTH(G$19)+W$34+W$35+W36+W37,DAY(G$19)),G23,DATE(YEAR(G$19),MONTH(G$19)+W$34+W$35+W36+W37,DAY(G$19)))</f>
        <v>0</v>
      </c>
      <c r="Y38" s="50"/>
      <c r="Z38" s="50"/>
      <c r="AA38" s="50"/>
      <c r="AB38" s="50"/>
      <c r="AC38" s="50"/>
      <c r="AD38" s="50"/>
      <c r="AE38" s="50"/>
      <c r="AF38" s="50"/>
      <c r="AG38" s="50"/>
      <c r="AH38" s="50"/>
      <c r="AI38" s="50"/>
      <c r="AJ38" s="50"/>
      <c r="AK38" s="50"/>
      <c r="AL38" s="50"/>
      <c r="AM38" s="50"/>
      <c r="AN38" s="50"/>
      <c r="AO38" s="50"/>
    </row>
    <row r="39" spans="1:41" s="65" customFormat="1" ht="16.2" thickBot="1" x14ac:dyDescent="0.3">
      <c r="A39" s="98" t="s">
        <v>17</v>
      </c>
      <c r="B39" s="79">
        <f>$B$24</f>
        <v>0</v>
      </c>
      <c r="C39" s="265">
        <f t="shared" si="11"/>
        <v>0</v>
      </c>
      <c r="D39" s="367">
        <f t="shared" si="4"/>
        <v>0</v>
      </c>
      <c r="E39" s="265">
        <f t="shared" si="5"/>
        <v>0</v>
      </c>
      <c r="F39" s="303" t="str">
        <f t="shared" si="6"/>
        <v/>
      </c>
      <c r="G39" s="305">
        <f>IF($E$5=0,0,
IF(AND($D24&lt;&gt;"",$X24=0,$H63&lt;&gt;"N/A"),$H63,0))</f>
        <v>0</v>
      </c>
      <c r="H39" s="305">
        <f>IF(OR($E$5=0,$B64="Missing Information"),0,
IF(AND($E24&lt;&gt;"",$X24=0,$H63&lt;&gt;"N/A"),$H63,
IF(AND($E24&lt;&gt;"",$X24=0,$H63="N/A"),$E24,0)))</f>
        <v>0</v>
      </c>
      <c r="I39" s="253">
        <f>IF($I$40&gt;0,MIN(F24,(F24/$F$25)*I$40),0)</f>
        <v>0</v>
      </c>
      <c r="J39" s="305">
        <f t="shared" si="7"/>
        <v>0</v>
      </c>
      <c r="K39" s="307" t="str">
        <f t="shared" si="8"/>
        <v/>
      </c>
      <c r="L39" s="305">
        <f t="shared" si="9"/>
        <v>0</v>
      </c>
      <c r="N39"/>
      <c r="O39" s="50"/>
      <c r="P39" s="50"/>
      <c r="Q39" s="50"/>
      <c r="R39" s="50"/>
      <c r="S39" s="50"/>
      <c r="T39" s="50"/>
      <c r="V39" s="77">
        <f>IF(I24=0,0,IF(I24&lt;F63,I24,$F$63))</f>
        <v>0</v>
      </c>
      <c r="W39" s="76">
        <f t="shared" si="10"/>
        <v>0</v>
      </c>
      <c r="X39" s="78">
        <f>IF(G24&gt;DATE(YEAR(G$19),MONTH(G$19)+W$34+W$35+W36+W37+W38,DAY(G$19)),G24,DATE(YEAR(G$19),MONTH(G$19)+W$34+W$35+W36+W37+W38,DAY(G$19)))</f>
        <v>0</v>
      </c>
      <c r="Y39" s="50"/>
      <c r="Z39" s="50"/>
      <c r="AA39" s="50"/>
      <c r="AB39" s="50"/>
      <c r="AC39" s="50"/>
      <c r="AD39" s="50"/>
      <c r="AE39" s="50"/>
      <c r="AF39" s="50"/>
      <c r="AG39" s="50"/>
      <c r="AH39" s="50"/>
      <c r="AI39" s="50"/>
      <c r="AJ39" s="50"/>
      <c r="AK39" s="50"/>
      <c r="AL39" s="50"/>
      <c r="AM39" s="50"/>
      <c r="AN39" s="50"/>
      <c r="AO39" s="50"/>
    </row>
    <row r="40" spans="1:41" s="212" customFormat="1" ht="24" customHeight="1" thickBot="1" x14ac:dyDescent="0.3">
      <c r="A40" s="84"/>
      <c r="B40" s="136" t="s">
        <v>18</v>
      </c>
      <c r="C40" s="273">
        <f>IF($E$40-($E$5*20%)&lt;100000,$E$40,IF($E$5*20%&lt;$E$40,ROUND($E$5*20%,0),$E$40))</f>
        <v>0</v>
      </c>
      <c r="D40" s="273">
        <f t="shared" si="4"/>
        <v>0</v>
      </c>
      <c r="E40" s="273">
        <f>MIN(C25,D83)</f>
        <v>0</v>
      </c>
      <c r="F40" s="255">
        <f>SUM(F34:F39)</f>
        <v>0</v>
      </c>
      <c r="G40" s="254">
        <f>SUM(G34:G39)</f>
        <v>0</v>
      </c>
      <c r="H40" s="254">
        <f>SUM(H34:H39)</f>
        <v>0</v>
      </c>
      <c r="I40" s="254">
        <f>IF(OR($H$40+$G$40=0,A67=1,A67&gt;3),0,IF(F$25&lt;=G72,F$25,G72))</f>
        <v>0</v>
      </c>
      <c r="J40" s="254">
        <f>H40+I40+G40</f>
        <v>0</v>
      </c>
      <c r="K40" s="255">
        <f>SUM(K34:K39)</f>
        <v>0</v>
      </c>
      <c r="L40" s="308">
        <f>SUM(L34:L39)</f>
        <v>0</v>
      </c>
      <c r="N40" s="96"/>
      <c r="O40" s="96"/>
      <c r="P40" s="96"/>
      <c r="Q40" s="96"/>
      <c r="R40" s="96"/>
      <c r="S40" s="96"/>
      <c r="T40" s="96"/>
      <c r="V40" s="96"/>
      <c r="W40" s="96"/>
      <c r="X40" s="96"/>
      <c r="Y40" s="96"/>
      <c r="Z40" s="96"/>
      <c r="AA40" s="96"/>
      <c r="AB40" s="96"/>
      <c r="AC40" s="96"/>
      <c r="AD40" s="96"/>
      <c r="AE40" s="96"/>
      <c r="AF40" s="96"/>
      <c r="AG40" s="96"/>
      <c r="AH40" s="96"/>
      <c r="AI40" s="96"/>
      <c r="AJ40" s="96"/>
      <c r="AK40" s="96"/>
      <c r="AL40" s="96"/>
      <c r="AM40" s="96"/>
    </row>
    <row r="41" spans="1:41" customFormat="1" ht="18" customHeight="1" x14ac:dyDescent="0.25">
      <c r="A41" s="591"/>
      <c r="B41" s="592"/>
      <c r="C41" s="592"/>
      <c r="D41" s="592"/>
      <c r="E41" s="592"/>
      <c r="F41" s="228"/>
      <c r="G41" s="228"/>
      <c r="H41" s="228"/>
      <c r="I41" s="228"/>
      <c r="J41" s="229"/>
      <c r="U41" s="5"/>
    </row>
    <row r="42" spans="1:41" s="65" customFormat="1" ht="18" customHeight="1" x14ac:dyDescent="0.25">
      <c r="A42" s="309" t="s">
        <v>190</v>
      </c>
      <c r="B42" s="251"/>
      <c r="C42" s="251"/>
      <c r="D42" s="251"/>
      <c r="E42" s="251"/>
      <c r="F42" s="251"/>
      <c r="G42" s="251"/>
      <c r="H42" s="375" t="str">
        <f>IF(AND(OR($A$67=2,$A$67=3),G40+H40&gt;0,F25&gt;0,E5&gt;0,D72&gt;0),"ELF + EDA / Threshold:","")</f>
        <v/>
      </c>
      <c r="I42" s="264" t="str">
        <f>IF(AND(OR($A$67=2,$A$67=3),G40+H40&gt;0,F25&gt;0,E5&gt;0,D72&gt;0),SUM(G$40,H$40)/N(D72),"")</f>
        <v/>
      </c>
      <c r="J42" s="252"/>
      <c r="L42" s="54"/>
      <c r="M42" s="50"/>
      <c r="N42" s="50"/>
      <c r="O42" s="50"/>
      <c r="P42" s="50"/>
      <c r="Q42" s="50"/>
      <c r="R42" s="50"/>
      <c r="S42" s="50"/>
      <c r="T42" s="50"/>
      <c r="V42" s="50"/>
      <c r="W42" s="50"/>
      <c r="X42" s="50"/>
      <c r="Y42" s="50"/>
      <c r="Z42" s="50"/>
      <c r="AA42" s="50"/>
      <c r="AB42" s="50"/>
      <c r="AC42" s="50"/>
      <c r="AD42" s="50"/>
      <c r="AE42" s="50"/>
      <c r="AF42" s="50"/>
      <c r="AG42" s="50"/>
      <c r="AH42" s="50"/>
      <c r="AI42" s="50"/>
      <c r="AJ42" s="50"/>
      <c r="AK42" s="50"/>
      <c r="AL42" s="50"/>
      <c r="AM42" s="50"/>
      <c r="AN42" s="50"/>
    </row>
    <row r="43" spans="1:41" s="314" customFormat="1" ht="17.100000000000001" hidden="1" customHeight="1" x14ac:dyDescent="0.25">
      <c r="A43" s="309"/>
      <c r="B43" s="312"/>
      <c r="C43" s="312"/>
      <c r="D43" s="312"/>
      <c r="E43" s="312"/>
      <c r="F43" s="313"/>
      <c r="G43" s="313"/>
      <c r="H43" s="310"/>
      <c r="I43" s="311"/>
      <c r="K43" s="315"/>
      <c r="L43" s="315"/>
      <c r="M43" s="282"/>
      <c r="N43" s="282"/>
      <c r="O43" s="316"/>
      <c r="P43" s="282"/>
      <c r="Q43" s="282"/>
      <c r="R43" s="316"/>
      <c r="S43" s="317"/>
      <c r="T43" s="318"/>
      <c r="V43" s="318"/>
      <c r="W43" s="318"/>
      <c r="X43" s="318"/>
      <c r="Y43" s="318"/>
      <c r="Z43" s="318"/>
      <c r="AA43" s="318"/>
      <c r="AB43" s="318"/>
      <c r="AC43" s="318"/>
      <c r="AD43" s="318"/>
      <c r="AE43" s="318"/>
      <c r="AF43" s="318"/>
      <c r="AG43" s="318"/>
      <c r="AH43" s="318"/>
      <c r="AI43" s="318"/>
      <c r="AJ43" s="318"/>
      <c r="AK43" s="318"/>
      <c r="AL43" s="318"/>
      <c r="AM43" s="318"/>
      <c r="AN43" s="318"/>
      <c r="AO43" s="318"/>
    </row>
    <row r="44" spans="1:41" s="322" customFormat="1" ht="18" hidden="1" customHeight="1" x14ac:dyDescent="0.25">
      <c r="A44" s="319" t="s">
        <v>191</v>
      </c>
      <c r="B44" s="320"/>
      <c r="C44" s="300"/>
      <c r="D44" s="300"/>
      <c r="E44" s="300"/>
      <c r="F44" s="300"/>
      <c r="G44" s="300"/>
      <c r="H44" s="300"/>
      <c r="I44" s="300"/>
      <c r="J44" s="300"/>
      <c r="K44" s="300"/>
      <c r="L44" s="321"/>
      <c r="M44" s="321"/>
      <c r="N44" s="321"/>
      <c r="O44" s="321"/>
      <c r="P44" s="321"/>
      <c r="Q44" s="321"/>
      <c r="R44" s="321"/>
      <c r="S44" s="321"/>
      <c r="T44" s="298"/>
      <c r="V44" s="321"/>
      <c r="W44" s="321"/>
      <c r="X44" s="321"/>
      <c r="Y44" s="321"/>
      <c r="Z44" s="321"/>
      <c r="AA44" s="321"/>
      <c r="AB44" s="321"/>
      <c r="AC44" s="321"/>
      <c r="AD44" s="321"/>
      <c r="AE44" s="321"/>
      <c r="AF44" s="321"/>
      <c r="AG44" s="321"/>
      <c r="AH44" s="321"/>
      <c r="AI44" s="321"/>
      <c r="AJ44" s="321"/>
      <c r="AK44" s="321"/>
      <c r="AL44" s="321"/>
      <c r="AM44" s="321"/>
      <c r="AN44" s="321"/>
    </row>
    <row r="45" spans="1:41" s="300" customFormat="1" ht="34.5" hidden="1" customHeight="1" x14ac:dyDescent="0.25">
      <c r="A45" s="585" t="s">
        <v>192</v>
      </c>
      <c r="B45" s="586"/>
      <c r="C45" s="586"/>
      <c r="D45" s="586"/>
      <c r="E45" s="586"/>
      <c r="F45" s="586"/>
      <c r="G45" s="586"/>
      <c r="H45" s="586"/>
      <c r="I45" s="586"/>
      <c r="J45" s="586"/>
      <c r="K45" s="586"/>
      <c r="L45" s="315"/>
      <c r="M45" s="298"/>
      <c r="N45" s="298"/>
      <c r="O45" s="298"/>
      <c r="P45" s="298"/>
      <c r="Q45" s="298"/>
      <c r="R45" s="298"/>
      <c r="S45" s="298"/>
      <c r="T45" s="298"/>
      <c r="V45" s="321"/>
      <c r="W45" s="321"/>
      <c r="X45" s="321"/>
      <c r="Y45" s="321"/>
      <c r="Z45" s="298"/>
      <c r="AA45" s="298"/>
      <c r="AB45" s="298"/>
      <c r="AC45" s="298"/>
      <c r="AD45" s="298"/>
      <c r="AE45" s="298"/>
      <c r="AF45" s="298"/>
      <c r="AG45" s="298"/>
      <c r="AH45" s="298"/>
      <c r="AI45" s="298"/>
      <c r="AJ45" s="298"/>
      <c r="AK45" s="298"/>
      <c r="AL45" s="298"/>
      <c r="AM45" s="298"/>
      <c r="AN45" s="298"/>
    </row>
    <row r="46" spans="1:41" s="300" customFormat="1" ht="9.9" hidden="1" customHeight="1" x14ac:dyDescent="0.25">
      <c r="A46" s="323"/>
      <c r="B46" s="323"/>
      <c r="C46" s="323"/>
      <c r="D46" s="323"/>
      <c r="E46" s="323"/>
      <c r="F46" s="323"/>
      <c r="G46" s="323"/>
      <c r="H46" s="323"/>
      <c r="I46" s="323"/>
      <c r="J46" s="323"/>
      <c r="K46" s="323"/>
      <c r="L46" s="315"/>
      <c r="M46" s="298"/>
      <c r="N46" s="298"/>
      <c r="O46" s="298"/>
      <c r="P46" s="298"/>
      <c r="Q46" s="298"/>
      <c r="R46" s="298"/>
      <c r="S46" s="298"/>
      <c r="T46" s="298"/>
      <c r="V46" s="298"/>
      <c r="W46" s="298"/>
      <c r="X46" s="298"/>
      <c r="Y46" s="298"/>
      <c r="Z46" s="298"/>
      <c r="AA46" s="298"/>
      <c r="AB46" s="298"/>
      <c r="AC46" s="298"/>
      <c r="AD46" s="298"/>
      <c r="AE46" s="298"/>
      <c r="AF46" s="298"/>
      <c r="AG46" s="298"/>
      <c r="AH46" s="298"/>
      <c r="AI46" s="298"/>
      <c r="AJ46" s="298"/>
      <c r="AK46" s="298"/>
      <c r="AL46" s="298"/>
      <c r="AM46" s="298"/>
    </row>
    <row r="47" spans="1:41" s="300" customFormat="1" ht="30" hidden="1" customHeight="1" x14ac:dyDescent="0.25">
      <c r="A47" s="323"/>
      <c r="B47" s="324"/>
      <c r="C47" s="325" t="str">
        <f>IF(AND(E19&gt;0,X19=0,B19&lt;&gt;""),B19,"")</f>
        <v/>
      </c>
      <c r="D47" s="325" t="str">
        <f>IF(AND(E20&gt;0,X20=0,B20&lt;&gt;""),B20,"")</f>
        <v/>
      </c>
      <c r="E47" s="325" t="str">
        <f>IF(AND(E21&gt;0,X21=0,B21&lt;&gt;""),B21,"")</f>
        <v/>
      </c>
      <c r="F47" s="325" t="str">
        <f>IF(AND(E22&gt;0,X22=0,B22&lt;&gt;""),B22,"")</f>
        <v/>
      </c>
      <c r="G47" s="325" t="str">
        <f>IF(AND(E23&gt;0,X23=0,B23&lt;&gt;""),B23,"")</f>
        <v/>
      </c>
      <c r="H47" s="325" t="str">
        <f>IF(AND(E24&gt;0,X24=0,B24&lt;&gt;""),B24,"")</f>
        <v/>
      </c>
      <c r="I47" s="323"/>
      <c r="J47" s="323"/>
      <c r="K47" s="323"/>
      <c r="L47" s="315"/>
      <c r="M47" s="298"/>
      <c r="N47" s="298"/>
      <c r="O47" s="298"/>
      <c r="P47" s="298"/>
      <c r="Q47" s="298"/>
      <c r="R47" s="298"/>
      <c r="S47" s="298"/>
      <c r="T47" s="298"/>
      <c r="V47" s="321"/>
      <c r="W47" s="321"/>
      <c r="X47" s="321"/>
      <c r="Y47" s="321"/>
      <c r="Z47" s="298"/>
      <c r="AA47" s="298"/>
      <c r="AB47" s="298"/>
      <c r="AC47" s="298"/>
      <c r="AD47" s="298"/>
      <c r="AE47" s="298"/>
      <c r="AF47" s="298"/>
      <c r="AG47" s="298"/>
      <c r="AH47" s="298"/>
      <c r="AI47" s="298"/>
      <c r="AJ47" s="298"/>
      <c r="AK47" s="298"/>
      <c r="AL47" s="298"/>
      <c r="AM47" s="298"/>
    </row>
    <row r="48" spans="1:41" s="300" customFormat="1" ht="20.100000000000001" hidden="1" customHeight="1" x14ac:dyDescent="0.25">
      <c r="A48" s="323"/>
      <c r="B48" s="324"/>
      <c r="C48" s="326" t="s">
        <v>12</v>
      </c>
      <c r="D48" s="326" t="s">
        <v>13</v>
      </c>
      <c r="E48" s="326" t="s">
        <v>14</v>
      </c>
      <c r="F48" s="326" t="s">
        <v>15</v>
      </c>
      <c r="G48" s="326" t="s">
        <v>16</v>
      </c>
      <c r="H48" s="326" t="s">
        <v>17</v>
      </c>
      <c r="I48" s="323"/>
      <c r="J48" s="323"/>
      <c r="K48" s="323"/>
      <c r="L48" s="315"/>
      <c r="M48" s="298"/>
      <c r="N48" s="298"/>
      <c r="O48" s="298"/>
      <c r="P48" s="298"/>
      <c r="Q48" s="298"/>
      <c r="R48" s="298"/>
      <c r="S48" s="298"/>
      <c r="T48" s="298"/>
      <c r="V48" s="321"/>
      <c r="W48" s="321"/>
      <c r="X48" s="321"/>
      <c r="Y48" s="321"/>
      <c r="Z48" s="298"/>
      <c r="AA48" s="298"/>
      <c r="AB48" s="298"/>
      <c r="AC48" s="298"/>
      <c r="AD48" s="298"/>
      <c r="AE48" s="298"/>
      <c r="AF48" s="298"/>
      <c r="AG48" s="298"/>
      <c r="AH48" s="298"/>
      <c r="AI48" s="298"/>
      <c r="AJ48" s="298"/>
      <c r="AK48" s="298"/>
      <c r="AL48" s="298"/>
      <c r="AM48" s="298"/>
    </row>
    <row r="49" spans="1:40" s="300" customFormat="1" ht="20.100000000000001" hidden="1" customHeight="1" x14ac:dyDescent="0.25">
      <c r="A49" s="587" t="s">
        <v>193</v>
      </c>
      <c r="B49" s="588"/>
      <c r="C49" s="327" t="str">
        <f>IF(OR($E$5="",E19="",X19=1,J19=0,K19=0),"",
IF(V53=TRUE,"Yes","No"))</f>
        <v/>
      </c>
      <c r="D49" s="327" t="str">
        <f>IF(OR($E$5="",E20="",X20=1,J20="",K20=""),"",
IF($V55=TRUE,"Yes","No"))</f>
        <v/>
      </c>
      <c r="E49" s="327" t="str">
        <f>IF(OR($E$5="",E21="",X21=1,J21="",K21=""),"",
IF($V57=TRUE,"Yes","No"))</f>
        <v/>
      </c>
      <c r="F49" s="327" t="str">
        <f>IF(OR($E$5="",E22="",X22=1,J22="",K22=""),"",
IF($V59=TRUE,"Yes","No"))</f>
        <v/>
      </c>
      <c r="G49" s="327" t="str">
        <f>IF(OR($E$5="",E23="",X23=1,J23="",K23=""),"",
IF($V61=TRUE,"Yes","No"))</f>
        <v/>
      </c>
      <c r="H49" s="327" t="str">
        <f>IF(OR($E$5="",E24="",X24=1,J24="",K24=""),"",
IF($V63=TRUE,"Yes","No"))</f>
        <v/>
      </c>
      <c r="I49" s="323"/>
      <c r="J49" s="323"/>
      <c r="K49" s="323"/>
      <c r="L49" s="315"/>
      <c r="M49" s="298"/>
      <c r="N49" s="298"/>
      <c r="O49" s="298"/>
      <c r="P49" s="298"/>
      <c r="Q49" s="298"/>
      <c r="R49" s="298"/>
      <c r="S49" s="298"/>
      <c r="T49" s="298"/>
      <c r="V49" s="321"/>
      <c r="W49" s="321"/>
      <c r="X49" s="321"/>
      <c r="Y49" s="321"/>
      <c r="Z49" s="298"/>
      <c r="AA49" s="298"/>
      <c r="AB49" s="298"/>
      <c r="AC49" s="298"/>
      <c r="AD49" s="298"/>
      <c r="AE49" s="298"/>
      <c r="AF49" s="298"/>
      <c r="AG49" s="298"/>
      <c r="AH49" s="298"/>
      <c r="AI49" s="298"/>
      <c r="AJ49" s="298"/>
      <c r="AK49" s="298"/>
      <c r="AL49" s="298"/>
      <c r="AM49" s="298"/>
    </row>
    <row r="50" spans="1:40" s="300" customFormat="1" ht="19.2" hidden="1" customHeight="1" x14ac:dyDescent="0.25">
      <c r="A50" s="589" t="s">
        <v>194</v>
      </c>
      <c r="B50" s="590"/>
      <c r="C50" s="327" t="str">
        <f>IF(C49="","",
IF(AND(C49="",I19=""),"",
IF(C49="No","N/A",
IF(AND($C49="Yes",D53-F53&gt;0),"No","Yes"))))</f>
        <v/>
      </c>
      <c r="D50" s="327" t="str">
        <f>IF(D49="","",
IF(AND(D49="Yes",I20=""),"",
IF(D49="No","N/A",
IF(AND(D49="Yes",D55-F55&gt;0),"No","Yes"))))</f>
        <v/>
      </c>
      <c r="E50" s="327" t="str">
        <f>IF(E49="","",
IF(AND(E49="",I21=""),"",
IF(E49="No","N/A",
IF(AND(E49="Yes",D57-F57&gt;0),"No","Yes"))))</f>
        <v/>
      </c>
      <c r="F50" s="327" t="str">
        <f>IF(F49="","",
IF(AND(F49="",I22=""),"",
IF(F49="No","N/A",
IF(AND(F49="Yes",D59-F59&gt;0),"No","Yes"))))</f>
        <v/>
      </c>
      <c r="G50" s="327" t="str">
        <f>IF(G49="","",
IF(AND(G49="",I23=""),"",
IF(G49="No","N/A",
IF(AND(G49="Yes",D61-F61&gt;0),"No","Yes"))))</f>
        <v/>
      </c>
      <c r="H50" s="327" t="str">
        <f>IF(H49="","",
IF(AND(H49="",I24=""),"",
IF(H49="No","N/A",
IF(AND(H49="Yes",D63-F63&gt;0),"No","Yes"))))</f>
        <v/>
      </c>
      <c r="I50" s="323"/>
      <c r="J50" s="323"/>
      <c r="K50" s="323"/>
      <c r="M50" s="298"/>
      <c r="N50" s="298"/>
      <c r="O50" s="298"/>
      <c r="P50" s="298"/>
      <c r="Q50" s="298"/>
      <c r="R50" s="298"/>
      <c r="S50" s="298"/>
      <c r="T50" s="321"/>
      <c r="V50" s="321"/>
      <c r="W50" s="321"/>
      <c r="X50" s="321"/>
      <c r="Y50" s="321"/>
      <c r="Z50" s="298"/>
      <c r="AA50" s="298"/>
      <c r="AB50" s="298"/>
      <c r="AC50" s="298"/>
      <c r="AD50" s="298"/>
      <c r="AE50" s="298"/>
      <c r="AF50" s="298"/>
      <c r="AG50" s="298"/>
      <c r="AH50" s="298"/>
      <c r="AI50" s="298"/>
      <c r="AJ50" s="298"/>
      <c r="AK50" s="298"/>
      <c r="AL50" s="298"/>
      <c r="AM50" s="298"/>
    </row>
    <row r="51" spans="1:40" s="65" customFormat="1" ht="18" customHeight="1" x14ac:dyDescent="0.25">
      <c r="L51" s="50"/>
      <c r="M51" s="50"/>
      <c r="N51" s="50"/>
      <c r="O51" s="50"/>
      <c r="P51" s="50"/>
      <c r="Q51" s="50"/>
      <c r="R51" s="50"/>
      <c r="S51" s="50"/>
      <c r="T51" s="50"/>
      <c r="V51" s="50"/>
      <c r="W51" s="50"/>
      <c r="X51" s="50"/>
      <c r="Y51" s="50"/>
      <c r="Z51" s="50"/>
      <c r="AA51" s="50"/>
      <c r="AB51" s="50"/>
      <c r="AC51" s="50"/>
      <c r="AD51" s="50"/>
      <c r="AE51" s="50"/>
      <c r="AF51" s="50"/>
      <c r="AG51" s="50"/>
      <c r="AH51" s="50"/>
      <c r="AI51" s="50"/>
      <c r="AJ51" s="50"/>
      <c r="AK51" s="50"/>
      <c r="AL51" s="50"/>
      <c r="AM51" s="50"/>
      <c r="AN51" s="50"/>
    </row>
    <row r="52" spans="1:40" s="65" customFormat="1" ht="21.9" customHeight="1" x14ac:dyDescent="0.25">
      <c r="A52" s="378" t="s">
        <v>203</v>
      </c>
      <c r="B52" s="379"/>
      <c r="C52" s="379"/>
      <c r="D52" s="380"/>
      <c r="E52" s="380"/>
      <c r="F52" s="380"/>
      <c r="G52" s="380"/>
      <c r="H52" s="380"/>
      <c r="I52" s="380"/>
      <c r="J52" s="380"/>
      <c r="K52" s="380"/>
      <c r="L52" s="50"/>
      <c r="M52" s="50"/>
      <c r="N52" s="50"/>
      <c r="O52" s="50"/>
      <c r="P52" s="50"/>
      <c r="Q52" s="50"/>
      <c r="R52" s="50"/>
      <c r="S52" s="50"/>
      <c r="T52" s="50"/>
      <c r="V52" s="348" t="s">
        <v>195</v>
      </c>
      <c r="W52" s="348" t="s">
        <v>196</v>
      </c>
      <c r="X52" s="50"/>
      <c r="Y52" s="50"/>
      <c r="Z52" s="50"/>
      <c r="AA52" s="50"/>
      <c r="AB52" s="50"/>
      <c r="AC52" s="50"/>
      <c r="AD52" s="50"/>
      <c r="AE52" s="50"/>
      <c r="AF52" s="50"/>
      <c r="AG52" s="50"/>
      <c r="AH52" s="50"/>
      <c r="AI52" s="50"/>
      <c r="AJ52" s="50"/>
      <c r="AK52" s="50"/>
      <c r="AL52" s="50"/>
      <c r="AM52" s="50"/>
    </row>
    <row r="53" spans="1:40" s="213" customFormat="1" ht="20.100000000000001" customHeight="1" x14ac:dyDescent="0.25">
      <c r="A53" s="328" t="s">
        <v>12</v>
      </c>
      <c r="B53" s="329">
        <f>IF(AND($D19&lt;&gt;"",$E19=""),$D19,IF(AND($D19="",$E19&lt;&gt;""),$E19,IF(AND($D19="",$F19&lt;&gt;""),$F19,0)))</f>
        <v>0</v>
      </c>
      <c r="C53" s="330" t="s">
        <v>26</v>
      </c>
      <c r="D53" s="331">
        <f>$I$19</f>
        <v>0</v>
      </c>
      <c r="E53" s="330" t="s">
        <v>27</v>
      </c>
      <c r="F53" s="331">
        <v>72</v>
      </c>
      <c r="G53" s="330" t="s">
        <v>28</v>
      </c>
      <c r="H53" s="329" t="str">
        <f>IF(AND(D19&lt;=0,OR(X19=1,V53=FALSE)),"N/A",
IF($I19&lt;F53,B53,
(B53/D53)*F53))</f>
        <v>N/A</v>
      </c>
      <c r="I53" s="593" t="s">
        <v>29</v>
      </c>
      <c r="J53" s="593"/>
      <c r="K53" s="332">
        <f>DATE(YEAR($G$19),(MONTH($G$19)+$F$53),DAY($G$19))</f>
        <v>2192</v>
      </c>
      <c r="L53" s="50"/>
      <c r="M53" s="50"/>
      <c r="N53" s="50"/>
      <c r="O53" s="50"/>
      <c r="P53" s="50"/>
      <c r="Q53" s="50"/>
      <c r="R53" s="50"/>
      <c r="S53" s="50"/>
      <c r="T53" s="50"/>
      <c r="V53" s="329" t="b">
        <f>AND(E19&gt;0,J19="Canadian",K19="No")</f>
        <v>0</v>
      </c>
      <c r="W53" s="349" t="str">
        <f>IF(X19&gt;0,"N/A",
IF(AND($E19&gt;0,K19="Yes"),"N/A (Dist. related to applicant)",
IF(AND($E19&gt;0,$X19=0,$J19="Canadian",$K19=""),"Missing Information",
IF(AND($E19&gt;0,$X19=0,$J19="",$K19&lt;&gt;"Yes"),"Missing Information",
IF(AND($E19&gt;0,$X19=0,$J19="Canadian",$K19="No"),"Total EDA (Can. Right)",
IF(D19&gt;0,"Total Licence",
IF(OR($J19="International",F19&gt;0),"N/A (intl. Right)","")))))))</f>
        <v/>
      </c>
      <c r="X53" s="50"/>
      <c r="Y53" s="50"/>
      <c r="Z53" s="50"/>
      <c r="AA53" s="50"/>
      <c r="AB53" s="50"/>
      <c r="AC53" s="50"/>
      <c r="AD53" s="50"/>
      <c r="AE53" s="50"/>
      <c r="AF53" s="50"/>
      <c r="AG53" s="50"/>
      <c r="AH53" s="50"/>
      <c r="AI53" s="50"/>
      <c r="AJ53" s="50"/>
      <c r="AK53" s="50"/>
      <c r="AL53" s="50"/>
      <c r="AM53" s="50"/>
      <c r="AN53" s="50"/>
    </row>
    <row r="54" spans="1:40" s="65" customFormat="1" ht="20.100000000000001" customHeight="1" x14ac:dyDescent="0.25">
      <c r="A54" s="333"/>
      <c r="B54" s="334" t="str">
        <f>W53</f>
        <v/>
      </c>
      <c r="C54" s="335"/>
      <c r="D54" s="336" t="s">
        <v>30</v>
      </c>
      <c r="E54" s="335"/>
      <c r="F54" s="337" t="s">
        <v>31</v>
      </c>
      <c r="G54" s="335"/>
      <c r="H54" s="334" t="s">
        <v>32</v>
      </c>
      <c r="I54" s="338"/>
      <c r="J54" s="338"/>
      <c r="K54" s="339"/>
      <c r="L54" s="50"/>
      <c r="M54" s="50"/>
      <c r="N54" s="50"/>
      <c r="O54" s="50"/>
      <c r="P54" s="50"/>
      <c r="Q54" s="50"/>
      <c r="R54" s="50"/>
      <c r="S54" s="50"/>
      <c r="T54" s="50"/>
      <c r="V54" s="334"/>
      <c r="W54" s="350"/>
      <c r="X54" s="50"/>
      <c r="Y54" s="50"/>
      <c r="Z54" s="50"/>
      <c r="AA54" s="50"/>
      <c r="AB54" s="50"/>
      <c r="AC54" s="50"/>
      <c r="AD54" s="50"/>
      <c r="AE54" s="50"/>
      <c r="AF54" s="50"/>
      <c r="AG54" s="50"/>
      <c r="AH54" s="50"/>
      <c r="AI54" s="50"/>
      <c r="AJ54" s="50"/>
      <c r="AK54" s="50"/>
      <c r="AL54" s="50"/>
      <c r="AM54" s="50"/>
      <c r="AN54" s="50"/>
    </row>
    <row r="55" spans="1:40" s="65" customFormat="1" ht="20.100000000000001" customHeight="1" x14ac:dyDescent="0.25">
      <c r="A55" s="328" t="s">
        <v>13</v>
      </c>
      <c r="B55" s="329">
        <f>IF(AND($D20&lt;&gt;"",$E20=""),$D20,IF(AND($D20="",$E20&lt;&gt;""),$E20,IF(AND($D20="",$F20&lt;&gt;""),$F20,0)))</f>
        <v>0</v>
      </c>
      <c r="C55" s="330" t="s">
        <v>26</v>
      </c>
      <c r="D55" s="331">
        <f>$I$20</f>
        <v>0</v>
      </c>
      <c r="E55" s="330" t="s">
        <v>27</v>
      </c>
      <c r="F55" s="493">
        <f>IF((YEAR(K$53)-YEAR(X35))*12+MONTH(K$53)-MONTH(X35)&lt;0,0,(YEAR(K$53)-YEAR(X35))*12+MONTH(K$53)-MONTH(X35))</f>
        <v>71</v>
      </c>
      <c r="G55" s="330" t="s">
        <v>28</v>
      </c>
      <c r="H55" s="329" t="str">
        <f>IF(AND(D20&lt;=0,OR(X20=1,V55=FALSE)),"N/A",
IF($I20&lt;F55,B55,
(B55/D55)*F55))</f>
        <v>N/A</v>
      </c>
      <c r="I55" s="341"/>
      <c r="J55" s="341"/>
      <c r="K55" s="342"/>
      <c r="L55" s="50"/>
      <c r="M55" s="50"/>
      <c r="N55" s="50"/>
      <c r="O55" s="50"/>
      <c r="P55" s="50"/>
      <c r="Q55" s="50"/>
      <c r="R55" s="50"/>
      <c r="S55" s="50"/>
      <c r="T55" s="50"/>
      <c r="V55" s="329" t="b">
        <f>AND(E20&gt;0,J20="Canadian",K20="No")</f>
        <v>0</v>
      </c>
      <c r="W55" s="349" t="str">
        <f>IF(X20&gt;0,"N/A",
IF(AND($E20&gt;0,K20="Yes"),"N/A (Dist. related to applicant)",
IF(AND($E20&gt;0,$X20=0,$J20="Canadian",$K20=""),"Missing Information",
IF(AND($E20&gt;0,$X20=0,$J20="",$K20&lt;&gt;"Yes"),"Missing Information",
IF(AND($E20&gt;0,$X20=0,$J20="Canadian",$K20="No"),"Total EDA (Can. Right)",
IF(D20&gt;0,"Total Licence",
IF(OR($J20="International",F20&gt;0),"N/A (intl. Right)","")))))))</f>
        <v/>
      </c>
      <c r="X55" s="50"/>
      <c r="Y55" s="50"/>
      <c r="Z55" s="50"/>
      <c r="AA55" s="50"/>
      <c r="AB55" s="50"/>
      <c r="AC55" s="50"/>
      <c r="AD55" s="50"/>
      <c r="AE55" s="50"/>
      <c r="AF55" s="50"/>
      <c r="AG55" s="50"/>
      <c r="AH55" s="50"/>
      <c r="AI55" s="50"/>
      <c r="AJ55" s="50"/>
      <c r="AK55" s="50"/>
      <c r="AL55" s="50"/>
      <c r="AM55" s="50"/>
      <c r="AN55" s="50"/>
    </row>
    <row r="56" spans="1:40" s="65" customFormat="1" ht="20.100000000000001" customHeight="1" x14ac:dyDescent="0.25">
      <c r="A56" s="343"/>
      <c r="B56" s="334" t="str">
        <f>W55</f>
        <v/>
      </c>
      <c r="C56" s="344"/>
      <c r="D56" s="336" t="s">
        <v>30</v>
      </c>
      <c r="E56" s="344"/>
      <c r="F56" s="337" t="s">
        <v>31</v>
      </c>
      <c r="G56" s="335"/>
      <c r="H56" s="334" t="s">
        <v>32</v>
      </c>
      <c r="I56" s="338"/>
      <c r="J56" s="338"/>
      <c r="K56" s="339"/>
      <c r="L56" s="50"/>
      <c r="M56" s="50"/>
      <c r="N56" s="50"/>
      <c r="O56" s="50"/>
      <c r="P56" s="50"/>
      <c r="Q56" s="50"/>
      <c r="R56" s="50"/>
      <c r="S56" s="50"/>
      <c r="T56" s="50"/>
      <c r="V56" s="334"/>
      <c r="W56" s="350"/>
      <c r="X56" s="50"/>
      <c r="Y56" s="50"/>
      <c r="Z56" s="50"/>
      <c r="AA56" s="50"/>
      <c r="AB56" s="50"/>
      <c r="AC56" s="50"/>
      <c r="AD56" s="50"/>
      <c r="AE56" s="50"/>
      <c r="AF56" s="50"/>
      <c r="AG56" s="50"/>
      <c r="AH56" s="50"/>
      <c r="AI56" s="50"/>
      <c r="AJ56" s="50"/>
      <c r="AK56" s="50"/>
      <c r="AL56" s="50"/>
      <c r="AM56" s="50"/>
      <c r="AN56" s="50"/>
    </row>
    <row r="57" spans="1:40" s="65" customFormat="1" ht="20.100000000000001" customHeight="1" x14ac:dyDescent="0.25">
      <c r="A57" s="328" t="s">
        <v>14</v>
      </c>
      <c r="B57" s="329">
        <f>IF(AND($D21&lt;&gt;"",$E21=""),$D21,IF(AND($D21="",$E21&lt;&gt;""),$E21,IF(AND($D21="",$F21&lt;&gt;""),$F21,0)))</f>
        <v>0</v>
      </c>
      <c r="C57" s="330" t="s">
        <v>26</v>
      </c>
      <c r="D57" s="331">
        <f>$I$21</f>
        <v>0</v>
      </c>
      <c r="E57" s="330" t="s">
        <v>27</v>
      </c>
      <c r="F57" s="493">
        <f>IF((YEAR(K$53)-YEAR(X36))*12+MONTH(K$53)-MONTH(X36)&lt;0,0,(YEAR(K$53)-YEAR(X36))*12+MONTH(K$53)-MONTH(X36))</f>
        <v>71</v>
      </c>
      <c r="G57" s="330" t="s">
        <v>28</v>
      </c>
      <c r="H57" s="329" t="str">
        <f>IF(AND(D21&lt;=0,OR(X21=1,V57=FALSE)),"N/A",
IF($I21&lt;F57,B57,
(B57/D57)*F57))</f>
        <v>N/A</v>
      </c>
      <c r="I57" s="341"/>
      <c r="J57" s="341"/>
      <c r="K57" s="342"/>
      <c r="L57" s="50"/>
      <c r="M57" s="50"/>
      <c r="N57" s="50"/>
      <c r="O57" s="50"/>
      <c r="P57" s="50"/>
      <c r="Q57" s="50"/>
      <c r="R57" s="50"/>
      <c r="S57" s="50"/>
      <c r="T57" s="50"/>
      <c r="V57" s="329" t="b">
        <f>AND(E21&gt;0,J21="Canadian",K21="No")</f>
        <v>0</v>
      </c>
      <c r="W57" s="349" t="str">
        <f>IF(X21&gt;0,"N/A",
IF(AND($E21&gt;0,K21="Yes"),"N/A (Dist. related to applicant)",
IF(AND($E21&gt;0,$X21=0,$J21="Canadian",$K21=""),"Missing Information",
IF(AND($E21&gt;0,$X21=0,$J21="",$K21&lt;&gt;"Yes"),"Missing Information",
IF(AND($E21&gt;0,$X21=0,$J21="Canadian",$K21="No"),"Total EDA (Can. Right)",
IF(D21&gt;0,"Total Licence",
IF(OR($J21="International",F21&gt;0),"N/A (intl. Right)","")))))))</f>
        <v/>
      </c>
      <c r="X57" s="50"/>
      <c r="Y57" s="50"/>
      <c r="Z57" s="50"/>
      <c r="AA57" s="50"/>
      <c r="AB57" s="50"/>
      <c r="AC57" s="50"/>
      <c r="AD57" s="50"/>
      <c r="AE57" s="50"/>
      <c r="AF57" s="50"/>
      <c r="AG57" s="50"/>
      <c r="AH57" s="50"/>
      <c r="AI57" s="50"/>
      <c r="AJ57" s="50"/>
      <c r="AK57" s="50"/>
      <c r="AL57" s="50"/>
      <c r="AM57" s="50"/>
      <c r="AN57" s="50"/>
    </row>
    <row r="58" spans="1:40" s="65" customFormat="1" ht="20.100000000000001" customHeight="1" x14ac:dyDescent="0.25">
      <c r="A58" s="345"/>
      <c r="B58" s="334" t="str">
        <f>W57</f>
        <v/>
      </c>
      <c r="C58" s="344"/>
      <c r="D58" s="336" t="s">
        <v>30</v>
      </c>
      <c r="E58" s="344"/>
      <c r="F58" s="337" t="s">
        <v>31</v>
      </c>
      <c r="G58" s="335"/>
      <c r="H58" s="334" t="s">
        <v>32</v>
      </c>
      <c r="I58" s="338"/>
      <c r="J58" s="338"/>
      <c r="K58" s="339"/>
      <c r="L58" s="50"/>
      <c r="M58" s="50"/>
      <c r="N58" s="50"/>
      <c r="O58" s="50"/>
      <c r="P58" s="50"/>
      <c r="Q58" s="50"/>
      <c r="R58" s="50"/>
      <c r="S58" s="50"/>
      <c r="T58" s="50"/>
      <c r="V58" s="334"/>
      <c r="W58" s="350"/>
      <c r="X58" s="50"/>
      <c r="Y58" s="50"/>
      <c r="Z58" s="50"/>
      <c r="AA58" s="50"/>
      <c r="AB58" s="50"/>
      <c r="AC58" s="50"/>
      <c r="AD58" s="50"/>
      <c r="AE58" s="50"/>
      <c r="AF58" s="50"/>
      <c r="AG58" s="50"/>
      <c r="AH58" s="50"/>
      <c r="AI58" s="50"/>
      <c r="AJ58" s="50"/>
      <c r="AK58" s="50"/>
      <c r="AL58" s="50"/>
      <c r="AM58" s="50"/>
      <c r="AN58" s="50"/>
    </row>
    <row r="59" spans="1:40" s="65" customFormat="1" ht="20.100000000000001" customHeight="1" x14ac:dyDescent="0.25">
      <c r="A59" s="328" t="s">
        <v>15</v>
      </c>
      <c r="B59" s="329">
        <f>IF(AND($D22&lt;&gt;"",$E22=""),$D22,IF(AND($D22="",$E22&lt;&gt;""),$E22,IF(AND($D22="",$F22&lt;&gt;""),$F22,0)))</f>
        <v>0</v>
      </c>
      <c r="C59" s="330" t="s">
        <v>26</v>
      </c>
      <c r="D59" s="340">
        <f>$I$22</f>
        <v>0</v>
      </c>
      <c r="E59" s="330" t="s">
        <v>27</v>
      </c>
      <c r="F59" s="493">
        <f>IF((YEAR(K$53)-YEAR(X37))*12+MONTH(K$53)-MONTH(X37)&lt;0,0,(YEAR(K$53)-YEAR(X37))*12+MONTH(K$53)-MONTH(X37))</f>
        <v>71</v>
      </c>
      <c r="G59" s="330" t="s">
        <v>28</v>
      </c>
      <c r="H59" s="329" t="str">
        <f>IF(AND(D22&lt;=0,OR(X22=1,V59=FALSE)),"N/A",
IF($I22&lt;F59,B59,
(B59/D59)*F59))</f>
        <v>N/A</v>
      </c>
      <c r="I59" s="341"/>
      <c r="J59" s="341"/>
      <c r="K59" s="342"/>
      <c r="L59" s="50"/>
      <c r="M59" s="50"/>
      <c r="N59" s="50"/>
      <c r="O59" s="50"/>
      <c r="P59" s="50"/>
      <c r="Q59" s="50"/>
      <c r="R59" s="50"/>
      <c r="S59" s="50"/>
      <c r="T59" s="50"/>
      <c r="V59" s="329" t="b">
        <f>AND(E22&gt;0,J22="Canadian",K22="No")</f>
        <v>0</v>
      </c>
      <c r="W59" s="349" t="str">
        <f>IF(X22&gt;0,"N/A",
IF(AND($E22&gt;0,K22="Yes"),"N/A (Dist. related to applicant)",
IF(AND($E22&gt;0,$X22=0,$J22="Canadian",$K22=""),"Missing Information",
IF(AND($E22&gt;0,$X22=0,$J22="",$K22&lt;&gt;"Yes"),"Missing Information",
IF(AND($E22&gt;0,$X22=0,$J22="Canadian",$K22="No"),"Total EDA (Can. Right)",
IF(D22&gt;0,"Total Licence",
IF(OR($J22="International",F22&gt;0),"N/A (intl. Right)","")))))))</f>
        <v/>
      </c>
      <c r="X59" s="50"/>
      <c r="Y59" s="50"/>
      <c r="Z59" s="50"/>
      <c r="AA59" s="50"/>
      <c r="AB59" s="50"/>
      <c r="AC59" s="50"/>
      <c r="AD59" s="50"/>
      <c r="AE59" s="50"/>
      <c r="AF59" s="50"/>
      <c r="AG59" s="50"/>
      <c r="AH59" s="50"/>
      <c r="AI59" s="50"/>
      <c r="AJ59" s="50"/>
      <c r="AK59" s="50"/>
      <c r="AL59" s="50"/>
      <c r="AM59" s="50"/>
      <c r="AN59" s="50"/>
    </row>
    <row r="60" spans="1:40" s="65" customFormat="1" ht="20.100000000000001" customHeight="1" x14ac:dyDescent="0.25">
      <c r="A60" s="333"/>
      <c r="B60" s="334" t="str">
        <f>$W59</f>
        <v/>
      </c>
      <c r="C60" s="344"/>
      <c r="D60" s="336" t="s">
        <v>30</v>
      </c>
      <c r="E60" s="344"/>
      <c r="F60" s="337" t="s">
        <v>31</v>
      </c>
      <c r="G60" s="335"/>
      <c r="H60" s="334" t="s">
        <v>32</v>
      </c>
      <c r="I60" s="338"/>
      <c r="J60" s="338"/>
      <c r="K60" s="339"/>
      <c r="L60" s="50"/>
      <c r="M60" s="50"/>
      <c r="N60" s="50"/>
      <c r="O60" s="50"/>
      <c r="P60" s="50"/>
      <c r="Q60" s="50"/>
      <c r="R60" s="50"/>
      <c r="S60" s="50"/>
      <c r="T60" s="50"/>
      <c r="V60" s="334"/>
      <c r="W60" s="298"/>
      <c r="X60" s="50"/>
      <c r="Y60" s="50"/>
      <c r="Z60" s="50"/>
      <c r="AA60" s="50"/>
      <c r="AB60" s="50"/>
      <c r="AC60" s="50"/>
      <c r="AD60" s="50"/>
      <c r="AE60" s="50"/>
      <c r="AF60" s="50"/>
      <c r="AG60" s="50"/>
      <c r="AH60" s="50"/>
      <c r="AI60" s="50"/>
      <c r="AJ60" s="50"/>
      <c r="AK60" s="50"/>
      <c r="AL60" s="50"/>
      <c r="AM60" s="50"/>
      <c r="AN60" s="50"/>
    </row>
    <row r="61" spans="1:40" s="65" customFormat="1" ht="20.100000000000001" customHeight="1" x14ac:dyDescent="0.25">
      <c r="A61" s="328" t="s">
        <v>16</v>
      </c>
      <c r="B61" s="329">
        <f>IF(AND($D23&lt;&gt;"",$E23=""),$D23,IF(AND($D23="",$E23&lt;&gt;""),$E23,IF(AND($D23="",$F23&lt;&gt;""),$F23,0)))</f>
        <v>0</v>
      </c>
      <c r="C61" s="330" t="s">
        <v>26</v>
      </c>
      <c r="D61" s="340">
        <f>$I$23</f>
        <v>0</v>
      </c>
      <c r="E61" s="330" t="s">
        <v>27</v>
      </c>
      <c r="F61" s="493">
        <f>IF((YEAR(K$53)-YEAR(X38))*12+MONTH(K$53)-MONTH(X38)&lt;0,0,(YEAR(K$53)-YEAR(X38))*12+MONTH(K$53)-MONTH(X38))</f>
        <v>71</v>
      </c>
      <c r="G61" s="330" t="s">
        <v>28</v>
      </c>
      <c r="H61" s="329" t="str">
        <f>IF(AND(D23&lt;=0,OR(X23=1,V61=FALSE)),"N/A",
IF($I23&lt;F61,B61,
(B61/D61)*F61))</f>
        <v>N/A</v>
      </c>
      <c r="I61" s="341"/>
      <c r="J61" s="341"/>
      <c r="K61" s="342"/>
      <c r="L61" s="50"/>
      <c r="M61" s="50"/>
      <c r="N61" s="50"/>
      <c r="O61" s="50"/>
      <c r="P61" s="50"/>
      <c r="Q61" s="50"/>
      <c r="R61" s="50"/>
      <c r="S61" s="50"/>
      <c r="T61" s="50"/>
      <c r="V61" s="329" t="b">
        <f>AND(E23&gt;0,J23="Canadian",K23="No")</f>
        <v>0</v>
      </c>
      <c r="W61" s="349" t="str">
        <f>IF(X23&gt;0,"N/A",
IF(AND($E23&gt;0,K23="Yes"),"N/A (Dist. related to applicant)",
IF(AND($E23&gt;0,$X23=0,$J23="Canadian",$K23=""),"Missing Information",
IF(AND($E23&gt;0,$X23=0,$J23="",$K23&lt;&gt;"Yes"),"Missing Information",
IF(AND($E23&gt;0,$X23=0,$J23="Canadian",$K23="No"),"Total EDA (Can. Right)",
IF(D23&gt;0,"Total Licence",
IF(OR($J23="International",F23&gt;0),"N/A (intl. Right)","")))))))</f>
        <v/>
      </c>
      <c r="X61" s="50"/>
      <c r="Y61" s="50"/>
      <c r="Z61" s="50"/>
      <c r="AA61" s="50"/>
      <c r="AB61" s="50"/>
      <c r="AC61" s="50"/>
      <c r="AD61" s="50"/>
      <c r="AE61" s="50"/>
      <c r="AF61" s="50"/>
      <c r="AG61" s="50"/>
      <c r="AH61" s="50"/>
      <c r="AI61" s="50"/>
      <c r="AJ61" s="50"/>
      <c r="AK61" s="50"/>
      <c r="AL61" s="50"/>
      <c r="AM61" s="50"/>
      <c r="AN61" s="50"/>
    </row>
    <row r="62" spans="1:40" s="65" customFormat="1" ht="20.100000000000001" customHeight="1" x14ac:dyDescent="0.25">
      <c r="A62" s="343"/>
      <c r="B62" s="334" t="str">
        <f>$W61</f>
        <v/>
      </c>
      <c r="C62" s="344"/>
      <c r="D62" s="336" t="s">
        <v>30</v>
      </c>
      <c r="E62" s="344"/>
      <c r="F62" s="337" t="s">
        <v>31</v>
      </c>
      <c r="G62" s="335"/>
      <c r="H62" s="334" t="s">
        <v>32</v>
      </c>
      <c r="I62" s="338"/>
      <c r="J62" s="338"/>
      <c r="K62" s="339"/>
      <c r="L62" s="50"/>
      <c r="M62" s="50"/>
      <c r="N62" s="50"/>
      <c r="O62" s="50"/>
      <c r="P62" s="50"/>
      <c r="Q62" s="50"/>
      <c r="R62" s="50"/>
      <c r="S62" s="50"/>
      <c r="T62" s="50"/>
      <c r="V62" s="334"/>
      <c r="W62" s="298"/>
      <c r="X62" s="50"/>
      <c r="Y62" s="50"/>
      <c r="Z62" s="50"/>
      <c r="AA62" s="50"/>
      <c r="AB62" s="50"/>
      <c r="AC62" s="50"/>
      <c r="AD62" s="50"/>
      <c r="AE62" s="50"/>
      <c r="AF62" s="50"/>
      <c r="AG62" s="50"/>
      <c r="AH62" s="50"/>
      <c r="AI62" s="50"/>
      <c r="AJ62" s="50"/>
      <c r="AK62" s="50"/>
      <c r="AL62" s="50"/>
      <c r="AM62" s="50"/>
      <c r="AN62" s="50"/>
    </row>
    <row r="63" spans="1:40" s="65" customFormat="1" ht="20.100000000000001" customHeight="1" x14ac:dyDescent="0.25">
      <c r="A63" s="328" t="s">
        <v>17</v>
      </c>
      <c r="B63" s="329">
        <f>IF(AND($D24&lt;&gt;"",$E24=""),$D24,IF(AND($D24="",$E24&lt;&gt;""),$E24,IF(AND($D24="",$F24&lt;&gt;""),$F24,0)))</f>
        <v>0</v>
      </c>
      <c r="C63" s="330" t="s">
        <v>26</v>
      </c>
      <c r="D63" s="340">
        <f>$I$24</f>
        <v>0</v>
      </c>
      <c r="E63" s="330" t="s">
        <v>27</v>
      </c>
      <c r="F63" s="493">
        <f>IF((YEAR(K$53)-YEAR(X39))*12+MONTH(K$53)-MONTH(X39)&lt;0,0,(YEAR(K$53)-YEAR(X39))*12+MONTH(K$53)-MONTH(X39))</f>
        <v>71</v>
      </c>
      <c r="G63" s="330" t="s">
        <v>28</v>
      </c>
      <c r="H63" s="329" t="str">
        <f>IF(AND(D24&lt;=0,OR(X24=1,V63=FALSE)),"N/A",
IF($I24&lt;F63,B63,
(B63/D63)*F63))</f>
        <v>N/A</v>
      </c>
      <c r="I63" s="341"/>
      <c r="J63" s="341"/>
      <c r="K63" s="342"/>
      <c r="L63" s="50"/>
      <c r="M63" s="50"/>
      <c r="N63" s="50"/>
      <c r="O63" s="50"/>
      <c r="P63" s="50"/>
      <c r="Q63" s="50"/>
      <c r="R63" s="50"/>
      <c r="S63" s="50"/>
      <c r="T63" s="50"/>
      <c r="V63" s="329" t="b">
        <f>AND(E24&gt;0,J24="Canadian",K24="No")</f>
        <v>0</v>
      </c>
      <c r="W63" s="349" t="str">
        <f>IF(X24&gt;0,"N/A",
IF(AND($E24&gt;0,K24="Yes"),"N/A (Dist. related to applicant)",
IF(AND($E24&gt;0,$X24=0,$J24="Canadian",$K24=""),"Missing Information",
IF(AND($E24&gt;0,$X24=0,$J24="",$K24&lt;&gt;"Yes"),"Missing Information",
IF(AND($E24&gt;0,$X24=0,$J24="Canadian",$K24="No"),"Total EDA (Can. Right)",
IF(D24&gt;0,"Total Licence",
IF(OR($J24="International",F24&gt;0),"N/A (intl. Right)","")))))))</f>
        <v/>
      </c>
      <c r="X63" s="50"/>
      <c r="Y63" s="50"/>
      <c r="Z63" s="50"/>
      <c r="AA63" s="50"/>
      <c r="AB63" s="50"/>
      <c r="AC63" s="50"/>
      <c r="AD63" s="50"/>
      <c r="AE63" s="50"/>
      <c r="AF63" s="50"/>
      <c r="AG63" s="50"/>
      <c r="AH63" s="50"/>
      <c r="AI63" s="50"/>
      <c r="AJ63" s="50"/>
      <c r="AK63" s="50"/>
      <c r="AL63" s="50"/>
      <c r="AM63" s="50"/>
      <c r="AN63" s="50"/>
    </row>
    <row r="64" spans="1:40" s="65" customFormat="1" ht="20.100000000000001" customHeight="1" x14ac:dyDescent="0.25">
      <c r="A64" s="346"/>
      <c r="B64" s="347" t="str">
        <f>$W63</f>
        <v/>
      </c>
      <c r="C64" s="341"/>
      <c r="D64" s="336" t="s">
        <v>30</v>
      </c>
      <c r="E64" s="341"/>
      <c r="F64" s="336" t="s">
        <v>31</v>
      </c>
      <c r="G64" s="336"/>
      <c r="H64" s="347" t="s">
        <v>32</v>
      </c>
      <c r="I64" s="341"/>
      <c r="J64" s="341"/>
      <c r="K64" s="342"/>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row>
    <row r="65" spans="1:44" s="65" customFormat="1" ht="15.6" x14ac:dyDescent="0.25">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row>
    <row r="66" spans="1:44" s="65" customFormat="1" ht="21.9" customHeight="1" x14ac:dyDescent="0.25">
      <c r="A66" s="56" t="s">
        <v>141</v>
      </c>
      <c r="B66" s="57"/>
      <c r="C66"/>
      <c r="D66"/>
      <c r="E66"/>
      <c r="F66"/>
      <c r="G66" s="351" t="s">
        <v>197</v>
      </c>
      <c r="H66" s="352"/>
      <c r="I66" s="244"/>
      <c r="J66" s="244"/>
      <c r="K66" s="244"/>
      <c r="L66"/>
      <c r="M66" s="50"/>
      <c r="N66" s="50"/>
      <c r="O66" s="50"/>
      <c r="P66" s="50"/>
      <c r="Q66" s="50"/>
      <c r="R66" s="50"/>
      <c r="S66" s="50"/>
      <c r="T66" s="50"/>
      <c r="U66" s="50"/>
      <c r="V66" s="50"/>
      <c r="W66" s="50"/>
      <c r="X66" s="50"/>
      <c r="Y66" s="50"/>
      <c r="Z66" s="50"/>
      <c r="AA66" s="50"/>
      <c r="AB66" s="50"/>
      <c r="AC66" s="50"/>
      <c r="AD66" s="50"/>
      <c r="AE66" s="50"/>
      <c r="AF66" s="50"/>
      <c r="AG66" s="50"/>
      <c r="AH66" s="50"/>
      <c r="AI66" s="50"/>
      <c r="AJ66" s="50"/>
    </row>
    <row r="67" spans="1:44" s="65" customFormat="1" ht="70.05" customHeight="1" x14ac:dyDescent="0.25">
      <c r="A67" s="257">
        <v>1</v>
      </c>
      <c r="B67" s="117" t="s">
        <v>33</v>
      </c>
      <c r="C67" s="154" t="s">
        <v>34</v>
      </c>
      <c r="D67" s="154" t="s">
        <v>163</v>
      </c>
      <c r="E67" s="154" t="s">
        <v>35</v>
      </c>
      <c r="F67" s="154" t="s">
        <v>164</v>
      </c>
      <c r="G67" s="256" t="s">
        <v>204</v>
      </c>
      <c r="H67" s="262"/>
      <c r="I67" s="262"/>
      <c r="J67" s="261"/>
      <c r="K67" s="262"/>
      <c r="L67" s="212"/>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row>
    <row r="68" spans="1:44" s="65" customFormat="1" ht="15.6" hidden="1" x14ac:dyDescent="0.3">
      <c r="A68" s="244"/>
      <c r="B68"/>
      <c r="C68"/>
      <c r="D68"/>
      <c r="E68"/>
      <c r="F68"/>
      <c r="G68" s="40"/>
      <c r="H68" s="246"/>
      <c r="I68" s="246" t="s">
        <v>199</v>
      </c>
      <c r="J68" s="246" t="s">
        <v>7</v>
      </c>
      <c r="K68" s="246"/>
      <c r="L68" s="212"/>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row>
    <row r="69" spans="1:44" s="65" customFormat="1" ht="15.6" hidden="1" x14ac:dyDescent="0.3">
      <c r="A69" s="244"/>
      <c r="B69"/>
      <c r="C69"/>
      <c r="D69"/>
      <c r="E69"/>
      <c r="F69"/>
      <c r="G69" s="40"/>
      <c r="H69" s="246"/>
      <c r="I69" s="246" t="s">
        <v>200</v>
      </c>
      <c r="J69" s="247" t="s">
        <v>40</v>
      </c>
      <c r="K69" s="246" t="s">
        <v>36</v>
      </c>
      <c r="L69" s="238"/>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row>
    <row r="70" spans="1:44" s="213" customFormat="1" ht="27.6" hidden="1" x14ac:dyDescent="0.3">
      <c r="A70" s="244"/>
      <c r="B70"/>
      <c r="C70"/>
      <c r="D70"/>
      <c r="E70"/>
      <c r="F70"/>
      <c r="G70" s="40"/>
      <c r="H70" s="247"/>
      <c r="I70" s="247"/>
      <c r="J70" s="245"/>
      <c r="K70" s="247" t="s">
        <v>38</v>
      </c>
      <c r="L70" s="96"/>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row>
    <row r="71" spans="1:44" s="213" customFormat="1" ht="15.6" hidden="1" x14ac:dyDescent="0.3">
      <c r="A71" s="244"/>
      <c r="B71"/>
      <c r="C71"/>
      <c r="D71"/>
      <c r="E71"/>
      <c r="F71"/>
      <c r="G71" s="40"/>
      <c r="H71" s="247"/>
      <c r="I71" s="247"/>
      <c r="J71" s="248"/>
      <c r="K71" s="247" t="s">
        <v>39</v>
      </c>
      <c r="L71" s="96"/>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row>
    <row r="72" spans="1:44" s="213" customFormat="1" ht="27.6" x14ac:dyDescent="0.25">
      <c r="A72" s="59"/>
      <c r="B72" s="82" t="s">
        <v>150</v>
      </c>
      <c r="C72" s="91">
        <v>0.1</v>
      </c>
      <c r="D72" s="258" t="str">
        <f>IF(E5&gt;0,ROUND(($E$5*C72),0),"N/A")</f>
        <v>N/A</v>
      </c>
      <c r="E72" s="258" t="str">
        <f>IF(D72="N/A","N/A",
IF(G$40+MIN(E$25,MAX(D72-G$40,0))&gt;=D72,"Yes",
IF(AND(OR($A$67=2,$A67=3),G$40+MIN(E$25,MAX(D72-G$40,0))&gt;=75%*D72,
G$40+MIN(E$25,MAX(D72-G$40,0))+MIN(F$25,D72-G$40-MIN(E$25,MAX(D72-G$40,0)))&gt;=D72),"Yes","No")))</f>
        <v>N/A</v>
      </c>
      <c r="F72" s="258" t="str">
        <f>IF(E72="N/A","N/A",ROUND(G$40+MIN(H$40,E$25)+MIN(I$40,F$25)-D72,0))</f>
        <v>N/A</v>
      </c>
      <c r="G72" s="259" t="str">
        <f>IF(E72="N/A","N/A",IF(AND(F$25&gt;0,H$40+G$40&gt;=75%*D72),MAX(ROUND(D72-H$40-G$40,0),0),0))</f>
        <v>N/A</v>
      </c>
      <c r="H72" s="260"/>
      <c r="I72" s="260"/>
      <c r="J72" s="249"/>
      <c r="K72" s="260" t="s">
        <v>41</v>
      </c>
      <c r="L72" s="96"/>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row>
    <row r="73" spans="1:44" s="213" customFormat="1" ht="15.6" x14ac:dyDescent="0.25">
      <c r="A73"/>
      <c r="B73"/>
      <c r="C73"/>
      <c r="D73"/>
      <c r="E73"/>
      <c r="F73"/>
      <c r="G73"/>
      <c r="H73"/>
      <c r="I73" s="240"/>
      <c r="J73" s="239"/>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row>
    <row r="74" spans="1:44" s="213" customFormat="1" ht="15.6" hidden="1" x14ac:dyDescent="0.25">
      <c r="A74"/>
      <c r="B74"/>
      <c r="C74"/>
      <c r="D74"/>
      <c r="E74"/>
      <c r="F74"/>
      <c r="G74"/>
      <c r="H74"/>
      <c r="I74" s="237"/>
      <c r="J74" s="238"/>
      <c r="K74" s="238"/>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row>
    <row r="75" spans="1:44" s="213" customFormat="1" ht="15.6" hidden="1" x14ac:dyDescent="0.25">
      <c r="A75"/>
      <c r="B75"/>
      <c r="C75"/>
      <c r="D75"/>
      <c r="E75"/>
      <c r="F75"/>
      <c r="G75"/>
      <c r="H75"/>
      <c r="I75" s="235"/>
      <c r="J75" s="96"/>
      <c r="K75" s="96"/>
      <c r="L75" s="96"/>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row>
    <row r="76" spans="1:44" s="214" customFormat="1" ht="15.6" hidden="1" x14ac:dyDescent="0.25">
      <c r="H76" s="235"/>
      <c r="I76" s="96"/>
      <c r="J76" s="96"/>
      <c r="K76" s="96"/>
      <c r="L76" s="60"/>
      <c r="M76" s="5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row>
    <row r="77" spans="1:44" s="65" customFormat="1" ht="15.6" hidden="1" x14ac:dyDescent="0.25">
      <c r="A77" s="50"/>
      <c r="B77" s="50"/>
      <c r="C77" s="50"/>
      <c r="D77" s="50"/>
      <c r="E77" s="50"/>
      <c r="F77" s="50"/>
      <c r="G77" s="50"/>
      <c r="H77" s="50"/>
      <c r="I77" s="50"/>
      <c r="J77" s="50"/>
      <c r="K77" s="50"/>
      <c r="L77" s="50"/>
      <c r="M77" s="6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row>
    <row r="78" spans="1:44" s="65" customFormat="1" ht="15.6" hidden="1" x14ac:dyDescent="0.25">
      <c r="A78" s="50"/>
      <c r="B78" s="50"/>
      <c r="C78" s="50"/>
      <c r="D78" s="50"/>
      <c r="E78" s="50"/>
      <c r="F78" s="50"/>
      <c r="G78" s="50"/>
      <c r="H78" s="50"/>
      <c r="I78" s="50"/>
      <c r="J78" s="50"/>
      <c r="K78" s="50"/>
      <c r="L78" s="50"/>
      <c r="M78" s="6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row>
    <row r="79" spans="1:44" s="213" customFormat="1" ht="18" hidden="1" customHeight="1" x14ac:dyDescent="0.25">
      <c r="C79" s="65"/>
      <c r="D79" s="65"/>
      <c r="E79" s="65"/>
      <c r="F79" s="65"/>
      <c r="G79" s="65"/>
      <c r="H79" s="65"/>
      <c r="I79" s="50"/>
      <c r="J79" s="50"/>
      <c r="K79" s="50"/>
      <c r="L79" s="50"/>
      <c r="M79" s="50"/>
      <c r="N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row>
    <row r="80" spans="1:44" s="27" customFormat="1" ht="21.9" customHeight="1" x14ac:dyDescent="0.25">
      <c r="A80" s="63" t="s">
        <v>42</v>
      </c>
      <c r="B80" s="64"/>
      <c r="E80" s="26"/>
      <c r="F80" s="26"/>
      <c r="G80" s="26"/>
      <c r="H80" s="26"/>
      <c r="I80" s="26"/>
      <c r="J80" s="26"/>
      <c r="K80" s="26"/>
      <c r="L80" s="26"/>
      <c r="M80" s="50"/>
      <c r="N80" s="26"/>
      <c r="O80" s="26"/>
      <c r="P80" s="26"/>
      <c r="Q80" s="26"/>
      <c r="R80" s="26"/>
      <c r="S80" s="26"/>
      <c r="T80" s="26"/>
      <c r="U80" s="26"/>
      <c r="V80" s="26"/>
      <c r="W80" s="26"/>
      <c r="X80" s="26"/>
      <c r="Y80" s="26"/>
      <c r="Z80" s="26"/>
      <c r="AA80" s="26"/>
      <c r="AB80" s="26"/>
      <c r="AC80" s="26"/>
      <c r="AD80" s="26"/>
      <c r="AE80" s="26"/>
      <c r="AF80" s="26"/>
    </row>
    <row r="81" spans="1:48" s="27" customFormat="1" ht="30" customHeight="1" x14ac:dyDescent="0.25">
      <c r="A81" s="95"/>
      <c r="B81" s="95"/>
      <c r="C81" s="153"/>
      <c r="D81" s="594" t="s">
        <v>151</v>
      </c>
      <c r="E81" s="594"/>
      <c r="F81" s="595"/>
      <c r="G81" s="596" t="s">
        <v>152</v>
      </c>
      <c r="H81" s="597"/>
      <c r="I81" s="598"/>
      <c r="J81" s="599" t="s">
        <v>153</v>
      </c>
      <c r="K81" s="599"/>
      <c r="L81" s="600"/>
      <c r="M81"/>
      <c r="N81"/>
      <c r="O81"/>
      <c r="P81"/>
      <c r="Q81"/>
      <c r="R81"/>
      <c r="S81" s="26"/>
      <c r="T81" s="26"/>
      <c r="U81" s="26"/>
      <c r="V81" s="26"/>
      <c r="W81" s="26"/>
      <c r="X81" s="26"/>
      <c r="Y81" s="26"/>
      <c r="Z81" s="26"/>
      <c r="AA81" s="26"/>
      <c r="AB81" s="26"/>
      <c r="AC81" s="26"/>
      <c r="AD81" s="26"/>
      <c r="AE81" s="26"/>
      <c r="AF81" s="26"/>
      <c r="AG81" s="26"/>
      <c r="AH81" s="26"/>
      <c r="AI81" s="26"/>
      <c r="AJ81" s="26"/>
      <c r="AK81" s="26"/>
    </row>
    <row r="82" spans="1:48" s="215" customFormat="1" ht="48" customHeight="1" x14ac:dyDescent="0.25">
      <c r="A82" s="102"/>
      <c r="B82" s="559" t="s">
        <v>33</v>
      </c>
      <c r="C82" s="560"/>
      <c r="D82" s="154" t="s">
        <v>144</v>
      </c>
      <c r="E82" s="154" t="s">
        <v>43</v>
      </c>
      <c r="F82" s="154" t="s">
        <v>44</v>
      </c>
      <c r="G82" s="242" t="s">
        <v>144</v>
      </c>
      <c r="H82" s="242" t="s">
        <v>43</v>
      </c>
      <c r="I82" s="242" t="s">
        <v>44</v>
      </c>
      <c r="J82" s="154" t="s">
        <v>144</v>
      </c>
      <c r="K82" s="154" t="s">
        <v>43</v>
      </c>
      <c r="L82" s="154" t="s">
        <v>44</v>
      </c>
      <c r="M82"/>
      <c r="N82"/>
      <c r="O82"/>
      <c r="P82"/>
      <c r="Q82"/>
      <c r="R82"/>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row>
    <row r="83" spans="1:48" s="214" customFormat="1" ht="110.1" customHeight="1" x14ac:dyDescent="0.25">
      <c r="A83" s="99"/>
      <c r="B83" s="152" t="str">
        <f>B72</f>
        <v>Diverse Languages Projects</v>
      </c>
      <c r="C83" s="152" t="s">
        <v>172</v>
      </c>
      <c r="D83" s="258" t="str">
        <f>IF(AND(G$83="N/A",J$83="N/A",E$5&lt;=0),"N/A",MIN(N(G$83)+N(J$83),ROUND(E5*49%,0)))</f>
        <v>N/A</v>
      </c>
      <c r="E83" s="272" t="str">
        <f>IF(D$83="N/A","N/A",IF(C$25&gt;D$83,"No","Yes"))</f>
        <v>N/A</v>
      </c>
      <c r="F83" s="258" t="str">
        <f>IF(E$83="No",N(I$83)+N(L$83),"N/A")</f>
        <v>N/A</v>
      </c>
      <c r="G83" s="258" t="str">
        <f>IF(AND($C$25-$C$18&gt;0,E$5&gt;0),ROUND(E$5*49%,0),"N/A")</f>
        <v>N/A</v>
      </c>
      <c r="H83" s="272" t="str">
        <f>IF(G$83="N/A","N/A",IF($C$25-$C$18&gt;G$83,"No","Yes"))</f>
        <v>N/A</v>
      </c>
      <c r="I83" s="258" t="str">
        <f>IF(H$83="No",($C$25-$C$18)-G$83,"N/A")</f>
        <v>N/A</v>
      </c>
      <c r="J83" s="258" t="str">
        <f>IF(AND(C$18&gt;0,E$5&gt;0,C$10="Yes"),ROUND(E$5*(49%-MIN(N(G$83)/E$5,(C$25-C$18)/E$5)),0),"N/A")</f>
        <v>N/A</v>
      </c>
      <c r="K83" s="272" t="str">
        <f>IF(J$83="N/A","N/A",IF(C$18&gt;J$83,"No","Yes"))</f>
        <v>N/A</v>
      </c>
      <c r="L83" s="258" t="str">
        <f>IF(K$83="No",C$18-J$83,"N/A")</f>
        <v>N/A</v>
      </c>
      <c r="M83"/>
      <c r="N83"/>
      <c r="O83"/>
      <c r="P83"/>
      <c r="Q83"/>
      <c r="R83"/>
      <c r="S83" s="60"/>
      <c r="T83" s="60"/>
      <c r="U83" s="60"/>
      <c r="V83" s="60"/>
      <c r="W83" s="60"/>
      <c r="X83" s="60"/>
      <c r="Y83" s="60"/>
      <c r="Z83" s="60"/>
      <c r="AA83" s="60"/>
      <c r="AB83" s="60"/>
      <c r="AC83" s="60"/>
      <c r="AD83" s="60"/>
      <c r="AE83" s="60"/>
      <c r="AF83" s="60"/>
      <c r="AG83" s="60"/>
      <c r="AH83" s="60"/>
      <c r="AI83" s="60"/>
      <c r="AJ83" s="60"/>
      <c r="AK83" s="60"/>
    </row>
    <row r="84" spans="1:48" x14ac:dyDescent="0.25">
      <c r="M84" s="96"/>
      <c r="N84" s="96"/>
      <c r="O84" s="96"/>
      <c r="AK84" s="210"/>
      <c r="AL84" s="210"/>
      <c r="AM84" s="210"/>
      <c r="AN84" s="210"/>
    </row>
    <row r="85" spans="1:48" x14ac:dyDescent="0.25">
      <c r="M85" s="96"/>
      <c r="N85" s="96"/>
      <c r="O85" s="96"/>
      <c r="AK85" s="210"/>
      <c r="AL85" s="210"/>
      <c r="AM85" s="210"/>
      <c r="AN85" s="210"/>
    </row>
    <row r="86" spans="1:48" x14ac:dyDescent="0.25">
      <c r="M86" s="96"/>
      <c r="N86" s="96"/>
      <c r="O86" s="96"/>
      <c r="AK86" s="210"/>
      <c r="AL86" s="210"/>
      <c r="AM86" s="210"/>
      <c r="AN86" s="210"/>
    </row>
    <row r="87" spans="1:48" x14ac:dyDescent="0.25">
      <c r="M87" s="96"/>
      <c r="N87" s="96"/>
      <c r="O87" s="96"/>
      <c r="AK87" s="210"/>
      <c r="AL87" s="210"/>
      <c r="AM87" s="210"/>
      <c r="AN87" s="210"/>
    </row>
    <row r="88" spans="1:48" x14ac:dyDescent="0.25">
      <c r="M88" s="96"/>
      <c r="N88" s="96"/>
      <c r="O88" s="96"/>
      <c r="AK88" s="210"/>
      <c r="AL88" s="210"/>
      <c r="AM88" s="210"/>
      <c r="AN88" s="210"/>
    </row>
    <row r="89" spans="1:48" x14ac:dyDescent="0.25">
      <c r="M89" s="96"/>
      <c r="N89" s="96"/>
      <c r="O89" s="96"/>
      <c r="AK89" s="210"/>
      <c r="AL89" s="210"/>
      <c r="AM89" s="210"/>
      <c r="AN89" s="210"/>
    </row>
    <row r="90" spans="1:48" x14ac:dyDescent="0.25">
      <c r="M90" s="96"/>
      <c r="N90" s="96"/>
      <c r="O90" s="96"/>
      <c r="AK90" s="210"/>
      <c r="AL90" s="210"/>
      <c r="AM90" s="210"/>
      <c r="AN90" s="210"/>
    </row>
    <row r="91" spans="1:48" x14ac:dyDescent="0.25">
      <c r="M91" s="96"/>
      <c r="N91" s="96"/>
      <c r="O91" s="96"/>
      <c r="AK91" s="210"/>
      <c r="AL91" s="210"/>
      <c r="AM91" s="210"/>
      <c r="AN91" s="210"/>
    </row>
    <row r="92" spans="1:48" x14ac:dyDescent="0.25">
      <c r="M92" s="96"/>
      <c r="N92" s="96"/>
      <c r="O92" s="96"/>
      <c r="AK92" s="210"/>
      <c r="AL92" s="210"/>
      <c r="AM92" s="210"/>
      <c r="AN92" s="210"/>
    </row>
    <row r="93" spans="1:48" x14ac:dyDescent="0.25">
      <c r="AK93" s="210"/>
      <c r="AL93" s="210"/>
      <c r="AM93" s="210"/>
      <c r="AN93" s="210"/>
    </row>
    <row r="94" spans="1:48" x14ac:dyDescent="0.25">
      <c r="AK94" s="210"/>
      <c r="AL94" s="210"/>
      <c r="AM94" s="210"/>
      <c r="AN94" s="210"/>
    </row>
    <row r="95" spans="1:48" x14ac:dyDescent="0.25">
      <c r="AK95" s="210"/>
      <c r="AL95" s="210"/>
      <c r="AM95" s="210"/>
      <c r="AN95" s="210"/>
    </row>
    <row r="96" spans="1:48" x14ac:dyDescent="0.25">
      <c r="AK96" s="210"/>
      <c r="AL96" s="210"/>
      <c r="AM96" s="210"/>
      <c r="AN96" s="210"/>
    </row>
    <row r="97" spans="1:40" x14ac:dyDescent="0.25">
      <c r="AK97" s="210"/>
      <c r="AL97" s="210"/>
      <c r="AM97" s="210"/>
      <c r="AN97" s="210"/>
    </row>
    <row r="98" spans="1:40" x14ac:dyDescent="0.25">
      <c r="AK98" s="210"/>
      <c r="AL98" s="210"/>
      <c r="AM98" s="210"/>
      <c r="AN98" s="210"/>
    </row>
    <row r="99" spans="1:40" x14ac:dyDescent="0.25">
      <c r="AK99" s="210"/>
      <c r="AL99" s="210"/>
      <c r="AM99" s="210"/>
      <c r="AN99" s="210"/>
    </row>
    <row r="100" spans="1:40" s="113" customFormat="1" x14ac:dyDescent="0.25">
      <c r="A100" s="5"/>
      <c r="B100" s="216"/>
      <c r="C100" s="6"/>
      <c r="D100" s="6"/>
      <c r="E100" s="5"/>
      <c r="F100" s="5"/>
      <c r="G100" s="5"/>
      <c r="H100" s="5"/>
      <c r="I100" s="5"/>
      <c r="J100" s="5"/>
      <c r="K100" s="5"/>
      <c r="L100" s="5"/>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208"/>
      <c r="AL100" s="208"/>
      <c r="AM100" s="208"/>
      <c r="AN100" s="208"/>
    </row>
    <row r="101" spans="1:40" s="113" customFormat="1" x14ac:dyDescent="0.25">
      <c r="A101" s="5"/>
      <c r="B101" s="581"/>
      <c r="C101" s="581"/>
      <c r="D101" s="581"/>
      <c r="E101" s="5"/>
      <c r="F101" s="5"/>
      <c r="G101" s="5"/>
      <c r="H101" s="5"/>
      <c r="I101" s="5"/>
      <c r="J101" s="5"/>
      <c r="K101" s="5"/>
      <c r="L101" s="5"/>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208"/>
      <c r="AL101" s="208"/>
      <c r="AM101" s="208"/>
      <c r="AN101" s="208"/>
    </row>
    <row r="102" spans="1:40" s="113" customFormat="1" x14ac:dyDescent="0.25">
      <c r="A102" s="5"/>
      <c r="B102" s="582"/>
      <c r="C102" s="582"/>
      <c r="D102" s="582"/>
      <c r="E102" s="5"/>
      <c r="F102" s="5"/>
      <c r="G102" s="5"/>
      <c r="H102" s="5"/>
      <c r="I102" s="5"/>
      <c r="J102" s="5"/>
      <c r="K102" s="5"/>
      <c r="L102" s="5"/>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208"/>
      <c r="AL102" s="208"/>
      <c r="AM102" s="208"/>
      <c r="AN102" s="208"/>
    </row>
  </sheetData>
  <sheetProtection algorithmName="SHA-512" hashValue="tRlZin25ujr8hlwGqWXf5qaVrhGoRJwPmfaiTdwhZ7Gu2zZii7oypB4JgaFTTu/qk4ybatyEDTOLioBDMhbDlg==" saltValue="jaw3gpVj3lkOUmZoc9GzbQ==" spinCount="100000" sheet="1" objects="1" scenarios="1"/>
  <dataConsolidate/>
  <mergeCells count="27">
    <mergeCell ref="B101:D101"/>
    <mergeCell ref="B102:D102"/>
    <mergeCell ref="A31:L31"/>
    <mergeCell ref="A45:K45"/>
    <mergeCell ref="A49:B49"/>
    <mergeCell ref="A50:B50"/>
    <mergeCell ref="A32:B32"/>
    <mergeCell ref="A41:E41"/>
    <mergeCell ref="I53:J53"/>
    <mergeCell ref="D81:F81"/>
    <mergeCell ref="G81:I81"/>
    <mergeCell ref="J81:L81"/>
    <mergeCell ref="D1:K1"/>
    <mergeCell ref="B28:L29"/>
    <mergeCell ref="H2:I2"/>
    <mergeCell ref="J2:K2"/>
    <mergeCell ref="B82:C82"/>
    <mergeCell ref="I9:J9"/>
    <mergeCell ref="A16:B16"/>
    <mergeCell ref="A25:B25"/>
    <mergeCell ref="C5:D5"/>
    <mergeCell ref="A11:B11"/>
    <mergeCell ref="A10:B10"/>
    <mergeCell ref="B2:D2"/>
    <mergeCell ref="F2:G2"/>
    <mergeCell ref="A28:A29"/>
    <mergeCell ref="J17:K18"/>
  </mergeCells>
  <conditionalFormatting sqref="B53">
    <cfRule type="expression" dxfId="88" priority="42">
      <formula>B53=$W$52</formula>
    </cfRule>
  </conditionalFormatting>
  <conditionalFormatting sqref="B54 B56 B58 B60 B62 B64">
    <cfRule type="containsText" dxfId="87" priority="28" operator="containsText" text="Missing Information">
      <formula>NOT(ISERROR(SEARCH("Missing Information",B54)))</formula>
    </cfRule>
    <cfRule type="containsText" dxfId="86" priority="35" operator="containsText" text="N/A">
      <formula>NOT(ISERROR(SEARCH("N/A",B54)))</formula>
    </cfRule>
  </conditionalFormatting>
  <conditionalFormatting sqref="B54">
    <cfRule type="expression" dxfId="85" priority="41">
      <formula>B54=$W$51</formula>
    </cfRule>
  </conditionalFormatting>
  <conditionalFormatting sqref="B55">
    <cfRule type="expression" dxfId="84" priority="1">
      <formula>B55=$W$52</formula>
    </cfRule>
  </conditionalFormatting>
  <conditionalFormatting sqref="B56">
    <cfRule type="expression" dxfId="83" priority="40">
      <formula>B56=$W$51</formula>
    </cfRule>
  </conditionalFormatting>
  <conditionalFormatting sqref="B57">
    <cfRule type="expression" dxfId="82" priority="5">
      <formula>B57=$W$52</formula>
    </cfRule>
  </conditionalFormatting>
  <conditionalFormatting sqref="B58">
    <cfRule type="expression" dxfId="81" priority="39">
      <formula>B58=$W$51</formula>
    </cfRule>
  </conditionalFormatting>
  <conditionalFormatting sqref="B59">
    <cfRule type="expression" dxfId="80" priority="4">
      <formula>B59=$W$52</formula>
    </cfRule>
  </conditionalFormatting>
  <conditionalFormatting sqref="B60">
    <cfRule type="expression" dxfId="79" priority="38">
      <formula>B60=$W$51</formula>
    </cfRule>
  </conditionalFormatting>
  <conditionalFormatting sqref="B61">
    <cfRule type="expression" dxfId="78" priority="3">
      <formula>B61=$W$52</formula>
    </cfRule>
  </conditionalFormatting>
  <conditionalFormatting sqref="B62">
    <cfRule type="expression" dxfId="77" priority="37">
      <formula>B62=$W$51</formula>
    </cfRule>
  </conditionalFormatting>
  <conditionalFormatting sqref="B63">
    <cfRule type="expression" dxfId="76" priority="2">
      <formula>B63=$W$52</formula>
    </cfRule>
  </conditionalFormatting>
  <conditionalFormatting sqref="B64">
    <cfRule type="expression" dxfId="75" priority="36">
      <formula>B64=$W$51</formula>
    </cfRule>
  </conditionalFormatting>
  <conditionalFormatting sqref="C50:H50">
    <cfRule type="containsText" dxfId="74" priority="49" operator="containsText" text="No">
      <formula>NOT(ISERROR(SEARCH("No",C50)))</formula>
    </cfRule>
  </conditionalFormatting>
  <conditionalFormatting sqref="D20 F20">
    <cfRule type="expression" dxfId="73" priority="50">
      <formula>$X$20=1</formula>
    </cfRule>
  </conditionalFormatting>
  <conditionalFormatting sqref="D19:E19">
    <cfRule type="expression" dxfId="72" priority="51">
      <formula>$X$19=1</formula>
    </cfRule>
  </conditionalFormatting>
  <conditionalFormatting sqref="D21:F21">
    <cfRule type="expression" dxfId="71" priority="52">
      <formula>$X$21=1</formula>
    </cfRule>
  </conditionalFormatting>
  <conditionalFormatting sqref="D22:F22">
    <cfRule type="expression" dxfId="70" priority="53">
      <formula>$X$22=1</formula>
    </cfRule>
  </conditionalFormatting>
  <conditionalFormatting sqref="D23:F23">
    <cfRule type="expression" dxfId="69" priority="54">
      <formula>$X$23=1</formula>
    </cfRule>
  </conditionalFormatting>
  <conditionalFormatting sqref="D24:F24">
    <cfRule type="expression" dxfId="68" priority="55">
      <formula>$X$24=1</formula>
    </cfRule>
  </conditionalFormatting>
  <conditionalFormatting sqref="E83">
    <cfRule type="containsText" dxfId="67" priority="93" operator="containsText" text="No">
      <formula>NOT(ISERROR(SEARCH("No",E83)))</formula>
    </cfRule>
  </conditionalFormatting>
  <conditionalFormatting sqref="E72:F72">
    <cfRule type="containsText" dxfId="66" priority="95" operator="containsText" text="No">
      <formula>NOT(ISERROR(SEARCH("No",E72)))</formula>
    </cfRule>
  </conditionalFormatting>
  <conditionalFormatting sqref="F21">
    <cfRule type="expression" dxfId="65" priority="44">
      <formula>$X$22=1</formula>
    </cfRule>
  </conditionalFormatting>
  <conditionalFormatting sqref="H53">
    <cfRule type="expression" dxfId="64" priority="11">
      <formula>H53=$W$52</formula>
    </cfRule>
  </conditionalFormatting>
  <conditionalFormatting sqref="H54">
    <cfRule type="expression" dxfId="63" priority="27">
      <formula>$H$52&lt;$B$52</formula>
    </cfRule>
  </conditionalFormatting>
  <conditionalFormatting sqref="H55">
    <cfRule type="expression" dxfId="62" priority="6">
      <formula>H55=$W$52</formula>
    </cfRule>
  </conditionalFormatting>
  <conditionalFormatting sqref="H56">
    <cfRule type="expression" dxfId="61" priority="26">
      <formula>$H$54&lt;$B$54</formula>
    </cfRule>
  </conditionalFormatting>
  <conditionalFormatting sqref="H57">
    <cfRule type="expression" dxfId="60" priority="7">
      <formula>H57=$W$52</formula>
    </cfRule>
  </conditionalFormatting>
  <conditionalFormatting sqref="H58">
    <cfRule type="expression" dxfId="59" priority="25">
      <formula>$H$56&lt;$B$56</formula>
    </cfRule>
  </conditionalFormatting>
  <conditionalFormatting sqref="H59">
    <cfRule type="expression" dxfId="58" priority="8">
      <formula>H59=$W$52</formula>
    </cfRule>
  </conditionalFormatting>
  <conditionalFormatting sqref="H60">
    <cfRule type="expression" dxfId="57" priority="24">
      <formula>$H$58&lt;$B$58</formula>
    </cfRule>
  </conditionalFormatting>
  <conditionalFormatting sqref="H61">
    <cfRule type="expression" dxfId="56" priority="9">
      <formula>H61=$W$52</formula>
    </cfRule>
  </conditionalFormatting>
  <conditionalFormatting sqref="H62">
    <cfRule type="expression" dxfId="55" priority="23">
      <formula>$H$60&lt;$B$60</formula>
    </cfRule>
  </conditionalFormatting>
  <conditionalFormatting sqref="H63">
    <cfRule type="expression" dxfId="54" priority="10">
      <formula>H63=$W$52</formula>
    </cfRule>
  </conditionalFormatting>
  <conditionalFormatting sqref="H64">
    <cfRule type="expression" dxfId="53" priority="22">
      <formula>$H$62&lt;$B$62</formula>
    </cfRule>
  </conditionalFormatting>
  <conditionalFormatting sqref="H83">
    <cfRule type="containsText" dxfId="52" priority="46" operator="containsText" text="No">
      <formula>NOT(ISERROR(SEARCH("No",H83)))</formula>
    </cfRule>
  </conditionalFormatting>
  <conditionalFormatting sqref="H42:I43">
    <cfRule type="expression" dxfId="51" priority="80">
      <formula>$I$42&lt;&gt;""</formula>
    </cfRule>
  </conditionalFormatting>
  <conditionalFormatting sqref="J19:K24">
    <cfRule type="expression" dxfId="50" priority="19">
      <formula>$D19&gt;0</formula>
    </cfRule>
  </conditionalFormatting>
  <conditionalFormatting sqref="K83">
    <cfRule type="containsText" dxfId="49" priority="45" operator="containsText" text="No">
      <formula>NOT(ISERROR(SEARCH("No",K83)))</formula>
    </cfRule>
  </conditionalFormatting>
  <dataValidations xWindow="969" yWindow="800" count="12">
    <dataValidation type="custom" showInputMessage="1" showErrorMessage="1" error="Please do not delete" sqref="A67" xr:uid="{425130E0-AC33-46CA-B06D-87C90F90C9B5}">
      <formula1>""</formula1>
    </dataValidation>
    <dataValidation type="whole" allowBlank="1" showInputMessage="1" showErrorMessage="1" errorTitle="Not a number" error="Enter the Envelope Contribution for this licence" sqref="E34:E40" xr:uid="{FFE97BAF-CF21-44DA-9108-B4416CF4128E}">
      <formula1>0</formula1>
      <formula2>999999999999999</formula2>
    </dataValidation>
    <dataValidation type="decimal" allowBlank="1" showInputMessage="1" showErrorMessage="1" errorTitle="Not a number" error="Enter the Envelope Contribution for this licence" sqref="C19:C24" xr:uid="{990C136A-DB5C-457E-AA45-1A0EC509BDC3}">
      <formula1>0</formula1>
      <formula2>999999999999999</formula2>
    </dataValidation>
    <dataValidation type="whole" allowBlank="1" showInputMessage="1" showErrorMessage="1" sqref="V19:V24" xr:uid="{B68427A8-1062-42D5-AF4C-605808FAA4CA}">
      <formula1>0</formula1>
      <formula2>999</formula2>
    </dataValidation>
    <dataValidation allowBlank="1" showInputMessage="1" showErrorMessage="1" promptTitle="# of Months" prompt="Enter adjusted exclusivity in &quot;number of months&quot;." sqref="W34:W39" xr:uid="{A58C50AF-CB9C-4BF0-A7BB-A682A9E1F998}"/>
    <dataValidation type="whole" allowBlank="1" showInputMessage="1" showErrorMessage="1" promptTitle="# of months" prompt="Enter the licence term in months. Equations are allowable (i.e. =6*12)" sqref="I19:I24" xr:uid="{E8A1C865-C47C-45CB-A82F-6D81645DF792}">
      <formula1>1</formula1>
      <formula2>999</formula2>
    </dataValidation>
    <dataValidation type="date" allowBlank="1" showInputMessage="1" showErrorMessage="1" promptTitle="Date" prompt="ex. Y-M-D" sqref="G19:G24" xr:uid="{46F4EF63-D6EE-4C46-AFB1-929CDF5BBD81}">
      <formula1>36526</formula1>
      <formula2>401749</formula2>
    </dataValidation>
    <dataValidation type="list" allowBlank="1" showInputMessage="1" showErrorMessage="1" sqref="J19:J24" xr:uid="{5418630D-D00F-4E69-BCB5-C1F99B263CD1}">
      <formula1>$I$67:$I$69</formula1>
    </dataValidation>
    <dataValidation type="list" allowBlank="1" showInputMessage="1" showErrorMessage="1" sqref="C10 K19:K24" xr:uid="{E747CD0A-A7A9-4B09-BD69-2F1D87586640}">
      <formula1>$J$67:$J$69</formula1>
    </dataValidation>
    <dataValidation allowBlank="1" showInputMessage="1" showErrorMessage="1" prompt="Please enter first the broadcasters and distributors, see note (1) here-above" sqref="F19" xr:uid="{79B8CC49-2166-4ED0-9EC8-9430FD4A815A}"/>
    <dataValidation allowBlank="1" showInputMessage="1" showErrorMessage="1" promptTitle="Intl. Entity EFC" prompt="For C&amp;Y and Doc., the ELF and EDA must be at least 75% of Threshold. Also see note (2)" sqref="I42" xr:uid="{27230AA9-B064-4393-92B8-188EC5043C61}"/>
    <dataValidation allowBlank="1" showInputMessage="1" showErrorMessage="1" promptTitle="Intl. Entity MMC" prompt="For C&amp;Y the ELF and MMC must be at least 75% of Threshold. Also see note (3)." sqref="I43" xr:uid="{47AF5A3D-769B-43CC-9129-5E0755C94D12}"/>
  </dataValidations>
  <printOptions horizontalCentered="1"/>
  <pageMargins left="0.6692913385826772" right="0.6692913385826772" top="0.59055118110236227" bottom="0.6692913385826772" header="0.51181102362204722" footer="0.51181102362204722"/>
  <pageSetup scale="63" fitToHeight="3" orientation="landscape" r:id="rId1"/>
  <headerFooter alignWithMargins="0"/>
  <rowBreaks count="2" manualBreakCount="2">
    <brk id="30" max="14" man="1"/>
    <brk id="79"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Drop Down 1">
              <controlPr locked="0" defaultSize="0" autoLine="0" autoPict="0">
                <anchor moveWithCells="1">
                  <from>
                    <xdr:col>2</xdr:col>
                    <xdr:colOff>114300</xdr:colOff>
                    <xdr:row>6</xdr:row>
                    <xdr:rowOff>22860</xdr:rowOff>
                  </from>
                  <to>
                    <xdr:col>3</xdr:col>
                    <xdr:colOff>708660</xdr:colOff>
                    <xdr:row>6</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3BAAF-9F05-4B1F-B91B-C097460D641F}">
  <sheetPr>
    <tabColor rgb="FF00B0F0"/>
  </sheetPr>
  <dimension ref="A1:AW377"/>
  <sheetViews>
    <sheetView zoomScaleNormal="100" zoomScaleSheetLayoutView="100" workbookViewId="0">
      <selection activeCell="B2" sqref="B2:D2"/>
    </sheetView>
  </sheetViews>
  <sheetFormatPr baseColWidth="10" defaultColWidth="8.90625" defaultRowHeight="15" x14ac:dyDescent="0.25"/>
  <cols>
    <col min="1" max="1" width="10.08984375" style="321" customWidth="1"/>
    <col min="2" max="2" width="30.1796875" style="381" customWidth="1"/>
    <col min="3" max="12" width="13.81640625" style="321" customWidth="1"/>
    <col min="13" max="21" width="0.7265625" style="321" hidden="1" customWidth="1"/>
    <col min="22" max="22" width="14.08984375" style="321" hidden="1" customWidth="1"/>
    <col min="23" max="26" width="8.90625" style="321" hidden="1" customWidth="1"/>
    <col min="27" max="39" width="8.90625" style="321" customWidth="1"/>
    <col min="40" max="41" width="8.90625" style="321"/>
    <col min="42" max="16384" width="8.90625" style="322"/>
  </cols>
  <sheetData>
    <row r="1" spans="1:46" ht="70.2" customHeight="1" thickBot="1" x14ac:dyDescent="0.3">
      <c r="C1" s="382"/>
      <c r="D1" s="622" t="s">
        <v>207</v>
      </c>
      <c r="E1" s="622"/>
      <c r="F1" s="622"/>
      <c r="G1" s="622"/>
      <c r="H1" s="622"/>
      <c r="I1" s="622"/>
      <c r="J1" s="622"/>
      <c r="K1" s="622"/>
      <c r="L1" s="622"/>
    </row>
    <row r="2" spans="1:46" s="385" customFormat="1" ht="33" customHeight="1" thickBot="1" x14ac:dyDescent="0.3">
      <c r="A2" s="383" t="s">
        <v>46</v>
      </c>
      <c r="B2" s="623"/>
      <c r="C2" s="624"/>
      <c r="D2" s="625"/>
      <c r="E2" s="384" t="s">
        <v>47</v>
      </c>
      <c r="F2" s="623"/>
      <c r="G2" s="626"/>
      <c r="H2" s="627" t="s">
        <v>2</v>
      </c>
      <c r="I2" s="627"/>
      <c r="J2" s="628"/>
      <c r="K2" s="629"/>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row>
    <row r="3" spans="1:46" s="385" customFormat="1" ht="21" x14ac:dyDescent="0.25">
      <c r="A3" s="386" t="s">
        <v>48</v>
      </c>
      <c r="B3" s="387"/>
      <c r="C3" s="388"/>
      <c r="D3" s="389"/>
      <c r="E3" s="390"/>
      <c r="F3" s="376"/>
      <c r="G3" s="391"/>
      <c r="H3" s="390"/>
      <c r="I3" s="376"/>
      <c r="J3" s="392"/>
      <c r="K3" s="392"/>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row>
    <row r="4" spans="1:46" ht="18" customHeight="1" x14ac:dyDescent="0.25">
      <c r="A4" s="392"/>
      <c r="B4" s="393"/>
      <c r="C4" s="394"/>
      <c r="D4" s="395"/>
      <c r="E4" s="395"/>
      <c r="F4" s="395"/>
      <c r="G4" s="396"/>
      <c r="H4" s="397"/>
      <c r="I4" s="322"/>
      <c r="K4" s="322"/>
    </row>
    <row r="5" spans="1:46" s="404" customFormat="1" ht="33" customHeight="1" x14ac:dyDescent="0.25">
      <c r="A5" s="398"/>
      <c r="B5" s="399"/>
      <c r="C5" s="618" t="s">
        <v>96</v>
      </c>
      <c r="D5" s="619"/>
      <c r="E5" s="402"/>
      <c r="F5" s="403" t="s">
        <v>208</v>
      </c>
      <c r="G5" s="126"/>
      <c r="H5" s="403" t="s">
        <v>209</v>
      </c>
      <c r="I5" s="126"/>
      <c r="J5" s="401" t="s">
        <v>210</v>
      </c>
      <c r="K5" s="263">
        <f>(G5*I5)/60</f>
        <v>0</v>
      </c>
      <c r="M5" s="321"/>
      <c r="N5" s="321"/>
      <c r="O5" s="321"/>
      <c r="P5" s="321"/>
      <c r="Q5" s="405"/>
      <c r="R5" s="405"/>
      <c r="S5" s="405"/>
      <c r="T5" s="405"/>
      <c r="U5" s="405"/>
      <c r="V5" s="321"/>
      <c r="W5" s="406"/>
      <c r="X5" s="406"/>
      <c r="Y5" s="321"/>
      <c r="Z5" s="381"/>
      <c r="AA5" s="321"/>
      <c r="AB5" s="321"/>
      <c r="AC5" s="321"/>
      <c r="AD5" s="321"/>
      <c r="AE5" s="321"/>
      <c r="AF5" s="321"/>
      <c r="AG5" s="321"/>
      <c r="AH5" s="321"/>
      <c r="AI5" s="321"/>
      <c r="AJ5" s="321"/>
      <c r="AK5" s="321"/>
      <c r="AL5" s="321"/>
      <c r="AM5" s="321"/>
      <c r="AN5" s="321"/>
      <c r="AO5" s="321"/>
      <c r="AP5" s="321"/>
      <c r="AQ5" s="321"/>
    </row>
    <row r="6" spans="1:46" ht="18" customHeight="1" x14ac:dyDescent="0.25">
      <c r="A6" s="407"/>
      <c r="B6" s="408"/>
      <c r="C6" s="409"/>
      <c r="D6" s="409"/>
      <c r="E6" s="409"/>
      <c r="F6" s="410"/>
      <c r="G6" s="322"/>
      <c r="M6" s="322"/>
    </row>
    <row r="7" spans="1:46" ht="30" customHeight="1" x14ac:dyDescent="0.25">
      <c r="A7" s="411"/>
      <c r="B7" s="412" t="s">
        <v>149</v>
      </c>
      <c r="J7" s="400" t="s">
        <v>52</v>
      </c>
      <c r="K7" s="413">
        <f>IF($K$5=0,0,$E$5/$K$5)</f>
        <v>0</v>
      </c>
    </row>
    <row r="8" spans="1:46" ht="18" customHeight="1" x14ac:dyDescent="0.25">
      <c r="C8" s="279"/>
      <c r="D8" s="395"/>
      <c r="E8" s="395"/>
      <c r="F8" s="395"/>
      <c r="G8" s="396"/>
      <c r="H8" s="393"/>
      <c r="I8" s="396"/>
      <c r="J8" s="396"/>
      <c r="K8" s="414"/>
      <c r="L8" s="396"/>
    </row>
    <row r="9" spans="1:46" s="404" customFormat="1" ht="30" customHeight="1" x14ac:dyDescent="0.25">
      <c r="A9" s="315"/>
      <c r="B9" s="315"/>
      <c r="C9" s="315"/>
      <c r="D9" s="315"/>
      <c r="E9" s="395"/>
      <c r="F9" s="395"/>
      <c r="G9" s="395"/>
      <c r="H9" s="411"/>
      <c r="I9" s="630" t="s">
        <v>54</v>
      </c>
      <c r="J9" s="631"/>
      <c r="K9" s="263" t="str">
        <f>IF(A67=1,"",IF(AND(A67=2,K7&gt;= 400000),"Oui",IF(AND(OR(A67=3,A$67=5),K7&gt;= 750000),"Oui",IF(AND(A67=4,K7&gt;= 800000),"Oui","Non"))))</f>
        <v/>
      </c>
      <c r="L9" s="415" t="str">
        <f>IF(K9="Oui","S/O pour les productions d’animation","")</f>
        <v/>
      </c>
      <c r="M9" s="393"/>
      <c r="N9" s="393"/>
      <c r="P9" s="321"/>
      <c r="Q9" s="321"/>
      <c r="R9" s="321"/>
      <c r="S9" s="321"/>
      <c r="T9" s="405"/>
      <c r="U9" s="405"/>
      <c r="V9" s="321"/>
      <c r="W9" s="321"/>
      <c r="X9" s="321"/>
      <c r="Y9" s="321"/>
      <c r="Z9" s="406"/>
      <c r="AA9" s="406"/>
      <c r="AB9" s="321"/>
      <c r="AC9" s="381"/>
      <c r="AD9" s="321"/>
      <c r="AE9" s="321"/>
      <c r="AF9" s="321"/>
      <c r="AG9" s="321"/>
      <c r="AH9" s="321"/>
      <c r="AI9" s="321"/>
      <c r="AJ9" s="321"/>
      <c r="AK9" s="321"/>
      <c r="AL9" s="321"/>
      <c r="AM9" s="321"/>
      <c r="AN9" s="321"/>
      <c r="AO9" s="321"/>
      <c r="AP9" s="321"/>
      <c r="AQ9" s="321"/>
      <c r="AR9" s="321"/>
      <c r="AS9" s="321"/>
      <c r="AT9" s="321"/>
    </row>
    <row r="10" spans="1:46" ht="30" customHeight="1" x14ac:dyDescent="0.25">
      <c r="A10" s="632" t="s">
        <v>160</v>
      </c>
      <c r="B10" s="633"/>
      <c r="C10" s="250"/>
      <c r="D10" s="219" t="str">
        <f>IF(AND(C11&gt;0,C10=""),"Réponse requise","")</f>
        <v/>
      </c>
      <c r="I10" s="282"/>
      <c r="J10" s="282"/>
      <c r="K10" s="282"/>
      <c r="L10" s="415" t="str">
        <f>IFERROR(IF(K10="Oui","S/O pour les productions tournées en direct",""),"")</f>
        <v/>
      </c>
    </row>
    <row r="11" spans="1:46" s="404" customFormat="1" ht="30" customHeight="1" x14ac:dyDescent="0.25">
      <c r="A11" s="632" t="s">
        <v>159</v>
      </c>
      <c r="B11" s="633" t="s">
        <v>157</v>
      </c>
      <c r="C11" s="243"/>
      <c r="D11" s="282"/>
      <c r="E11" s="282"/>
      <c r="F11" s="282"/>
      <c r="G11" s="282"/>
      <c r="H11" s="282"/>
      <c r="I11" s="282"/>
      <c r="J11" s="282"/>
      <c r="K11" s="282"/>
      <c r="L11" s="416"/>
      <c r="M11" s="393"/>
      <c r="N11" s="393"/>
      <c r="P11" s="321"/>
      <c r="Q11" s="321"/>
      <c r="R11" s="321"/>
      <c r="S11" s="321"/>
      <c r="T11" s="405"/>
      <c r="U11" s="405"/>
      <c r="V11" s="321"/>
      <c r="W11" s="321"/>
      <c r="X11" s="321"/>
      <c r="Y11" s="321"/>
      <c r="Z11" s="406"/>
      <c r="AA11" s="406"/>
      <c r="AB11" s="321"/>
      <c r="AC11" s="381"/>
      <c r="AD11" s="321"/>
      <c r="AE11" s="321"/>
      <c r="AF11" s="321"/>
      <c r="AG11" s="321"/>
      <c r="AH11" s="321"/>
      <c r="AI11" s="321"/>
      <c r="AJ11" s="321"/>
      <c r="AK11" s="321"/>
      <c r="AL11" s="321"/>
      <c r="AM11" s="321"/>
      <c r="AN11" s="321"/>
      <c r="AO11" s="321"/>
      <c r="AP11" s="321"/>
      <c r="AQ11" s="321"/>
      <c r="AR11" s="321"/>
      <c r="AS11" s="321"/>
      <c r="AT11" s="321"/>
    </row>
    <row r="12" spans="1:46" s="315" customFormat="1" x14ac:dyDescent="0.25">
      <c r="A12" s="321"/>
    </row>
    <row r="13" spans="1:46" ht="18" customHeight="1" x14ac:dyDescent="0.25">
      <c r="B13" s="417"/>
      <c r="C13" s="418"/>
      <c r="D13" s="419"/>
      <c r="E13" s="420"/>
      <c r="G13" s="322"/>
      <c r="K13" s="421"/>
      <c r="AJ13" s="322"/>
      <c r="AK13" s="322"/>
      <c r="AL13" s="322"/>
      <c r="AM13" s="322"/>
      <c r="AN13" s="322"/>
      <c r="AO13" s="322"/>
    </row>
    <row r="14" spans="1:46" ht="18" customHeight="1" x14ac:dyDescent="0.3">
      <c r="A14" s="278" t="s">
        <v>244</v>
      </c>
      <c r="B14" s="422"/>
      <c r="C14" s="422"/>
      <c r="D14" s="422"/>
      <c r="E14" s="422"/>
      <c r="F14" s="422"/>
      <c r="G14" s="423"/>
      <c r="H14" s="423"/>
      <c r="I14" s="423"/>
      <c r="J14" s="404"/>
      <c r="AN14" s="322"/>
      <c r="AO14" s="322"/>
    </row>
    <row r="15" spans="1:46" ht="18" customHeight="1" x14ac:dyDescent="0.25">
      <c r="A15" s="424" t="s">
        <v>211</v>
      </c>
      <c r="B15" s="425"/>
      <c r="C15" s="425"/>
      <c r="D15" s="425"/>
      <c r="E15" s="315"/>
      <c r="F15" s="315"/>
      <c r="G15" s="315"/>
      <c r="H15" s="315"/>
      <c r="I15" s="315"/>
      <c r="J15" s="315"/>
      <c r="K15" s="421"/>
      <c r="AJ15" s="322"/>
      <c r="AK15" s="322"/>
      <c r="AL15" s="322"/>
      <c r="AM15" s="322"/>
      <c r="AN15" s="322"/>
      <c r="AO15" s="322"/>
    </row>
    <row r="16" spans="1:46" s="427" customFormat="1" ht="83.4" customHeight="1" x14ac:dyDescent="0.25">
      <c r="A16" s="620" t="s">
        <v>247</v>
      </c>
      <c r="B16" s="621"/>
      <c r="C16" s="217" t="s">
        <v>246</v>
      </c>
      <c r="D16" s="218" t="s">
        <v>212</v>
      </c>
      <c r="E16" s="218" t="s">
        <v>213</v>
      </c>
      <c r="F16" s="426" t="s">
        <v>214</v>
      </c>
      <c r="G16" s="326" t="s">
        <v>215</v>
      </c>
      <c r="H16" s="326" t="s">
        <v>57</v>
      </c>
      <c r="I16" s="328" t="s">
        <v>58</v>
      </c>
      <c r="J16" s="326" t="s">
        <v>216</v>
      </c>
      <c r="K16" s="326" t="s">
        <v>217</v>
      </c>
      <c r="L16" s="295" t="s">
        <v>59</v>
      </c>
      <c r="M16" s="381"/>
      <c r="N16" s="381"/>
      <c r="O16" s="381"/>
      <c r="P16" s="381"/>
      <c r="Q16" s="381"/>
      <c r="R16" s="381"/>
      <c r="S16" s="381"/>
      <c r="T16" s="381"/>
      <c r="V16" s="428" t="s">
        <v>218</v>
      </c>
      <c r="W16" s="309" t="s">
        <v>219</v>
      </c>
      <c r="X16" s="381"/>
      <c r="Y16" s="381"/>
      <c r="Z16" s="381"/>
      <c r="AB16" s="381"/>
      <c r="AC16" s="381"/>
      <c r="AD16" s="381"/>
      <c r="AE16" s="381"/>
      <c r="AF16" s="381"/>
      <c r="AG16" s="381"/>
      <c r="AH16" s="381"/>
      <c r="AI16" s="381"/>
    </row>
    <row r="17" spans="1:42" s="300" customFormat="1" ht="15.6" x14ac:dyDescent="0.25">
      <c r="A17" s="359"/>
      <c r="B17" s="360"/>
      <c r="C17" s="537"/>
      <c r="D17" s="540" t="str">
        <f>IF(AND($E$5&lt;&gt;"",$C$25&gt;0,$D$25=0),$Z$20,"")</f>
        <v/>
      </c>
      <c r="E17" s="535"/>
      <c r="F17" s="536"/>
      <c r="G17" s="534"/>
      <c r="H17" s="534"/>
      <c r="I17" s="534"/>
      <c r="J17" s="602" t="s">
        <v>243</v>
      </c>
      <c r="K17" s="603"/>
      <c r="L17" s="538"/>
      <c r="N17" s="298"/>
      <c r="O17" s="299"/>
      <c r="P17" s="299"/>
      <c r="Q17" s="299"/>
      <c r="R17" s="299"/>
      <c r="S17" s="299"/>
      <c r="T17" s="299"/>
      <c r="V17" s="301"/>
      <c r="X17" s="299"/>
      <c r="Y17" s="298"/>
      <c r="Z17" s="299"/>
      <c r="AB17" s="299"/>
      <c r="AC17" s="299"/>
      <c r="AD17" s="299"/>
      <c r="AE17" s="299"/>
      <c r="AF17" s="299"/>
      <c r="AG17" s="299"/>
      <c r="AH17" s="299"/>
      <c r="AI17" s="299"/>
      <c r="AJ17" s="299"/>
      <c r="AK17" s="299"/>
      <c r="AL17" s="299"/>
    </row>
    <row r="18" spans="1:42" s="432" customFormat="1" ht="30" customHeight="1" x14ac:dyDescent="0.25">
      <c r="A18" s="429"/>
      <c r="B18" s="430" t="s">
        <v>161</v>
      </c>
      <c r="C18" s="431">
        <f>IF($C$10="oui",$C$11,0)</f>
        <v>0</v>
      </c>
      <c r="D18" s="540" t="str">
        <f>IF(SUM($X$19:$X$24)&gt;0,$Z$19,"")</f>
        <v/>
      </c>
      <c r="E18" s="541"/>
      <c r="F18" s="533"/>
      <c r="G18" s="533"/>
      <c r="H18" s="533"/>
      <c r="I18" s="533"/>
      <c r="J18" s="604"/>
      <c r="K18" s="605"/>
      <c r="L18" s="539"/>
      <c r="N18" s="433"/>
      <c r="O18" s="433"/>
      <c r="P18" s="433"/>
      <c r="Q18" s="433"/>
      <c r="R18" s="433"/>
      <c r="S18" s="433"/>
      <c r="T18" s="433"/>
      <c r="U18" s="433"/>
      <c r="V18" s="433"/>
      <c r="W18" s="433"/>
      <c r="X18" s="299" t="s">
        <v>182</v>
      </c>
      <c r="Y18" s="433"/>
      <c r="Z18" s="433"/>
      <c r="AB18" s="433"/>
      <c r="AC18" s="433"/>
      <c r="AD18" s="433"/>
      <c r="AE18" s="433"/>
      <c r="AF18" s="433"/>
      <c r="AG18" s="433"/>
      <c r="AH18" s="433"/>
      <c r="AI18" s="433"/>
      <c r="AJ18" s="433"/>
      <c r="AK18" s="433"/>
    </row>
    <row r="19" spans="1:42" s="300" customFormat="1" ht="24.9" customHeight="1" x14ac:dyDescent="0.25">
      <c r="A19" s="326" t="s">
        <v>12</v>
      </c>
      <c r="B19" s="130"/>
      <c r="C19" s="434"/>
      <c r="D19" s="441"/>
      <c r="E19" s="441"/>
      <c r="F19" s="435"/>
      <c r="G19" s="547"/>
      <c r="H19" s="290">
        <f t="shared" ref="H19:H24" si="0">DATE(YEAR(G19),(MONTH(G19)+I19),DAY(G19))</f>
        <v>0</v>
      </c>
      <c r="I19" s="291"/>
      <c r="J19" s="286"/>
      <c r="K19" s="287"/>
      <c r="L19" s="442"/>
      <c r="M19" s="298"/>
      <c r="N19" s="298"/>
      <c r="O19" s="298"/>
      <c r="P19" s="298"/>
      <c r="Q19" s="298"/>
      <c r="R19" s="298"/>
      <c r="S19" s="298"/>
      <c r="T19" s="298"/>
      <c r="V19" s="436"/>
      <c r="W19" s="437"/>
      <c r="X19" s="438">
        <f t="shared" ref="X19:X24" si="1">IF(OR(AND(E19&lt;&gt;"",D19&lt;&gt;"",F19&lt;&gt;""),AND(E19&lt;&gt;"",D19&lt;&gt;""),AND(E19&lt;&gt;"",F19&lt;&gt;""),AND(D19&lt;&gt;"",F19&lt;&gt;"")),1,0)</f>
        <v>0</v>
      </c>
      <c r="Y19" s="439"/>
      <c r="Z19" s="298" t="s">
        <v>220</v>
      </c>
      <c r="AB19" s="298"/>
      <c r="AC19" s="298"/>
      <c r="AD19" s="298"/>
      <c r="AE19" s="298"/>
      <c r="AF19" s="298"/>
      <c r="AG19" s="298"/>
      <c r="AH19" s="298"/>
      <c r="AI19" s="298"/>
      <c r="AJ19" s="298"/>
      <c r="AK19" s="298"/>
      <c r="AL19" s="298"/>
    </row>
    <row r="20" spans="1:42" s="300" customFormat="1" ht="24.9" customHeight="1" x14ac:dyDescent="0.25">
      <c r="A20" s="440" t="s">
        <v>13</v>
      </c>
      <c r="B20" s="130"/>
      <c r="C20" s="434"/>
      <c r="D20" s="441"/>
      <c r="E20" s="441"/>
      <c r="F20" s="441"/>
      <c r="G20" s="547"/>
      <c r="H20" s="290">
        <f t="shared" si="0"/>
        <v>0</v>
      </c>
      <c r="I20" s="291"/>
      <c r="J20" s="286"/>
      <c r="K20" s="287"/>
      <c r="L20" s="130"/>
      <c r="M20" s="298"/>
      <c r="N20" s="298"/>
      <c r="O20" s="298"/>
      <c r="P20" s="298"/>
      <c r="Q20" s="298"/>
      <c r="R20" s="298"/>
      <c r="S20" s="298"/>
      <c r="T20" s="298"/>
      <c r="V20" s="436"/>
      <c r="W20" s="437"/>
      <c r="X20" s="438">
        <f t="shared" si="1"/>
        <v>0</v>
      </c>
      <c r="Y20" s="439"/>
      <c r="Z20" s="298" t="s">
        <v>221</v>
      </c>
      <c r="AB20" s="298"/>
      <c r="AC20" s="298"/>
      <c r="AD20" s="298"/>
      <c r="AE20" s="298"/>
      <c r="AF20" s="298"/>
      <c r="AG20" s="298"/>
      <c r="AH20" s="298"/>
      <c r="AI20" s="298"/>
      <c r="AJ20" s="298"/>
      <c r="AK20" s="298"/>
      <c r="AL20" s="298"/>
    </row>
    <row r="21" spans="1:42" s="300" customFormat="1" ht="24.9" customHeight="1" x14ac:dyDescent="0.25">
      <c r="A21" s="440" t="s">
        <v>14</v>
      </c>
      <c r="B21" s="130"/>
      <c r="C21" s="434"/>
      <c r="D21" s="441"/>
      <c r="E21" s="441"/>
      <c r="F21" s="441"/>
      <c r="G21" s="547"/>
      <c r="H21" s="290">
        <f>DATE(YEAR(G21),(MONTH(G21)+I21),DAY(G21))</f>
        <v>0</v>
      </c>
      <c r="I21" s="291"/>
      <c r="J21" s="286"/>
      <c r="K21" s="287"/>
      <c r="L21" s="130"/>
      <c r="M21" s="298"/>
      <c r="N21" s="298"/>
      <c r="O21" s="298"/>
      <c r="P21" s="298"/>
      <c r="Q21" s="298"/>
      <c r="R21" s="298"/>
      <c r="S21" s="298"/>
      <c r="T21" s="298"/>
      <c r="V21" s="436"/>
      <c r="W21" s="437"/>
      <c r="X21" s="438">
        <f t="shared" si="1"/>
        <v>0</v>
      </c>
      <c r="Y21" s="439"/>
      <c r="Z21" s="298"/>
      <c r="AB21" s="298"/>
      <c r="AC21" s="298"/>
      <c r="AD21" s="298"/>
      <c r="AE21" s="298"/>
      <c r="AF21" s="298"/>
      <c r="AG21" s="298"/>
      <c r="AH21" s="298"/>
      <c r="AI21" s="298"/>
      <c r="AJ21" s="298"/>
      <c r="AK21" s="298"/>
      <c r="AL21" s="298"/>
    </row>
    <row r="22" spans="1:42" s="300" customFormat="1" ht="24.9" customHeight="1" x14ac:dyDescent="0.25">
      <c r="A22" s="440" t="s">
        <v>15</v>
      </c>
      <c r="B22" s="442"/>
      <c r="C22" s="434"/>
      <c r="D22" s="441"/>
      <c r="E22" s="441"/>
      <c r="F22" s="441"/>
      <c r="G22" s="547"/>
      <c r="H22" s="290">
        <f>DATE(YEAR(G22),(MONTH(G22)+I22),DAY(G22))</f>
        <v>0</v>
      </c>
      <c r="I22" s="291"/>
      <c r="J22" s="286"/>
      <c r="K22" s="287"/>
      <c r="L22" s="130"/>
      <c r="M22" s="298"/>
      <c r="N22" s="298"/>
      <c r="O22" s="298"/>
      <c r="P22" s="298"/>
      <c r="Q22" s="298"/>
      <c r="R22" s="298"/>
      <c r="S22" s="298"/>
      <c r="T22" s="298"/>
      <c r="V22" s="436"/>
      <c r="W22" s="437"/>
      <c r="X22" s="438">
        <f t="shared" si="1"/>
        <v>0</v>
      </c>
      <c r="Y22" s="439"/>
      <c r="Z22" s="298"/>
      <c r="AB22" s="298"/>
      <c r="AC22" s="298"/>
      <c r="AD22" s="298"/>
      <c r="AE22" s="298"/>
      <c r="AF22" s="298"/>
      <c r="AG22" s="298"/>
      <c r="AH22" s="298"/>
      <c r="AI22" s="298"/>
      <c r="AJ22" s="298"/>
      <c r="AK22" s="298"/>
      <c r="AL22" s="298"/>
    </row>
    <row r="23" spans="1:42" s="300" customFormat="1" ht="24.9" customHeight="1" x14ac:dyDescent="0.25">
      <c r="A23" s="440" t="s">
        <v>16</v>
      </c>
      <c r="B23" s="442"/>
      <c r="C23" s="434"/>
      <c r="D23" s="441"/>
      <c r="E23" s="441"/>
      <c r="F23" s="441"/>
      <c r="G23" s="547"/>
      <c r="H23" s="290">
        <f t="shared" si="0"/>
        <v>0</v>
      </c>
      <c r="I23" s="291"/>
      <c r="J23" s="286"/>
      <c r="K23" s="287"/>
      <c r="L23" s="130"/>
      <c r="M23" s="298"/>
      <c r="N23" s="298"/>
      <c r="O23" s="298"/>
      <c r="P23" s="298"/>
      <c r="Q23" s="298"/>
      <c r="R23" s="298"/>
      <c r="S23" s="298"/>
      <c r="T23" s="298"/>
      <c r="V23" s="436"/>
      <c r="W23" s="437"/>
      <c r="X23" s="438">
        <f t="shared" si="1"/>
        <v>0</v>
      </c>
      <c r="Y23" s="439"/>
      <c r="Z23" s="298"/>
      <c r="AB23" s="298"/>
      <c r="AC23" s="298"/>
      <c r="AD23" s="298"/>
      <c r="AE23" s="298"/>
      <c r="AF23" s="298"/>
      <c r="AG23" s="298"/>
      <c r="AH23" s="298"/>
      <c r="AI23" s="298"/>
      <c r="AJ23" s="298"/>
      <c r="AK23" s="298"/>
      <c r="AL23" s="298"/>
    </row>
    <row r="24" spans="1:42" s="300" customFormat="1" ht="24.9" customHeight="1" thickBot="1" x14ac:dyDescent="0.3">
      <c r="A24" s="443" t="s">
        <v>17</v>
      </c>
      <c r="B24" s="442"/>
      <c r="C24" s="434"/>
      <c r="D24" s="441"/>
      <c r="E24" s="441"/>
      <c r="F24" s="441"/>
      <c r="G24" s="547"/>
      <c r="H24" s="290">
        <f t="shared" si="0"/>
        <v>0</v>
      </c>
      <c r="I24" s="291"/>
      <c r="J24" s="286"/>
      <c r="K24" s="287"/>
      <c r="L24" s="130"/>
      <c r="M24" s="298"/>
      <c r="N24" s="298"/>
      <c r="O24" s="298"/>
      <c r="P24" s="298"/>
      <c r="Q24" s="298"/>
      <c r="R24" s="298"/>
      <c r="S24" s="298"/>
      <c r="T24" s="298"/>
      <c r="V24" s="436"/>
      <c r="W24" s="437"/>
      <c r="X24" s="438">
        <f t="shared" si="1"/>
        <v>0</v>
      </c>
      <c r="Y24" s="439"/>
      <c r="Z24" s="298"/>
      <c r="AB24" s="298"/>
      <c r="AC24" s="298"/>
      <c r="AD24" s="298"/>
      <c r="AE24" s="298"/>
      <c r="AF24" s="298"/>
      <c r="AG24" s="298"/>
      <c r="AH24" s="298"/>
      <c r="AI24" s="298"/>
      <c r="AJ24" s="298"/>
      <c r="AK24" s="298"/>
      <c r="AL24" s="298"/>
    </row>
    <row r="25" spans="1:42" s="300" customFormat="1" ht="20.25" customHeight="1" thickBot="1" x14ac:dyDescent="0.3">
      <c r="A25" s="634" t="s">
        <v>66</v>
      </c>
      <c r="B25" s="634"/>
      <c r="C25" s="444">
        <f>SUM(C18:C24)</f>
        <v>0</v>
      </c>
      <c r="D25" s="444">
        <f>SUM(D19:D24)</f>
        <v>0</v>
      </c>
      <c r="E25" s="444">
        <f>SUM(E19:E24)</f>
        <v>0</v>
      </c>
      <c r="F25" s="444">
        <f>SUM(F19:F24)</f>
        <v>0</v>
      </c>
      <c r="G25" s="298"/>
      <c r="H25" s="298"/>
      <c r="I25" s="298"/>
      <c r="J25" s="298"/>
      <c r="K25" s="298"/>
      <c r="L25" s="298"/>
      <c r="M25" s="298"/>
      <c r="N25" s="298"/>
      <c r="O25" s="298"/>
      <c r="P25" s="298"/>
      <c r="Q25" s="298"/>
      <c r="R25" s="298"/>
      <c r="S25" s="298"/>
      <c r="T25" s="298"/>
      <c r="U25" s="298"/>
      <c r="V25" s="298"/>
      <c r="W25" s="298"/>
      <c r="X25" s="298"/>
      <c r="Y25" s="298"/>
      <c r="Z25" s="298"/>
      <c r="AB25" s="298"/>
      <c r="AC25" s="298"/>
      <c r="AD25" s="298"/>
      <c r="AE25" s="298"/>
      <c r="AF25" s="298"/>
      <c r="AG25" s="298"/>
      <c r="AH25" s="298"/>
      <c r="AI25" s="298"/>
      <c r="AJ25" s="298"/>
      <c r="AK25" s="298"/>
      <c r="AL25" s="298"/>
    </row>
    <row r="26" spans="1:42" s="300" customFormat="1" ht="18" hidden="1" customHeight="1" x14ac:dyDescent="0.25">
      <c r="A26" s="445"/>
      <c r="B26" s="446"/>
      <c r="C26" s="447"/>
      <c r="D26" s="447"/>
      <c r="E26" s="447"/>
      <c r="F26" s="447"/>
      <c r="G26" s="448"/>
      <c r="H26" s="448"/>
      <c r="I26" s="449"/>
      <c r="J26" s="450"/>
      <c r="K26" s="450"/>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row>
    <row r="27" spans="1:42" s="300" customFormat="1" ht="18" customHeight="1" x14ac:dyDescent="0.25">
      <c r="A27" s="445"/>
      <c r="B27" s="446"/>
      <c r="C27" s="447"/>
      <c r="D27" s="447"/>
      <c r="E27" s="447"/>
      <c r="F27" s="447"/>
      <c r="G27" s="448"/>
      <c r="H27" s="448"/>
      <c r="I27" s="449"/>
      <c r="J27" s="450"/>
      <c r="K27" s="450"/>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row>
    <row r="28" spans="1:42" s="300" customFormat="1" ht="25.5" customHeight="1" x14ac:dyDescent="0.25">
      <c r="A28" s="607" t="s">
        <v>146</v>
      </c>
      <c r="B28" s="609"/>
      <c r="C28" s="610"/>
      <c r="D28" s="610"/>
      <c r="E28" s="610"/>
      <c r="F28" s="610"/>
      <c r="G28" s="610"/>
      <c r="H28" s="610"/>
      <c r="I28" s="610"/>
      <c r="J28" s="610"/>
      <c r="K28" s="610"/>
      <c r="L28" s="611"/>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row>
    <row r="29" spans="1:42" s="300" customFormat="1" ht="25.5" customHeight="1" x14ac:dyDescent="0.25">
      <c r="A29" s="608"/>
      <c r="B29" s="612"/>
      <c r="C29" s="613"/>
      <c r="D29" s="613"/>
      <c r="E29" s="613"/>
      <c r="F29" s="613"/>
      <c r="G29" s="613"/>
      <c r="H29" s="613"/>
      <c r="I29" s="613"/>
      <c r="J29" s="613"/>
      <c r="K29" s="613"/>
      <c r="L29" s="614"/>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row>
    <row r="30" spans="1:42" s="300" customFormat="1" ht="15.75" customHeight="1" x14ac:dyDescent="0.25">
      <c r="A30" s="451"/>
      <c r="B30" s="452"/>
      <c r="C30" s="452"/>
      <c r="D30" s="452"/>
      <c r="E30" s="452"/>
      <c r="F30" s="452"/>
      <c r="G30" s="452"/>
      <c r="H30" s="452"/>
      <c r="I30" s="452"/>
      <c r="J30" s="452"/>
      <c r="K30" s="452"/>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row>
    <row r="31" spans="1:42" s="300" customFormat="1" ht="20.100000000000001" customHeight="1" x14ac:dyDescent="0.3">
      <c r="A31" s="230" t="s">
        <v>222</v>
      </c>
      <c r="B31" s="453"/>
      <c r="C31" s="454"/>
      <c r="D31" s="454"/>
      <c r="E31" s="454"/>
      <c r="F31" s="454"/>
      <c r="G31" s="455"/>
      <c r="H31" s="455"/>
      <c r="I31" s="455"/>
      <c r="J31" s="454"/>
      <c r="K31" s="456"/>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row>
    <row r="32" spans="1:42" s="416" customFormat="1" ht="60" customHeight="1" x14ac:dyDescent="0.25">
      <c r="A32" s="620" t="s">
        <v>248</v>
      </c>
      <c r="B32" s="621"/>
      <c r="C32" s="548" t="s">
        <v>68</v>
      </c>
      <c r="D32" s="428" t="s">
        <v>223</v>
      </c>
      <c r="E32" s="457" t="s">
        <v>69</v>
      </c>
      <c r="F32" s="457" t="s">
        <v>70</v>
      </c>
      <c r="G32" s="218" t="s">
        <v>224</v>
      </c>
      <c r="H32" s="218" t="s">
        <v>225</v>
      </c>
      <c r="I32" s="426" t="s">
        <v>226</v>
      </c>
      <c r="J32" s="426" t="s">
        <v>227</v>
      </c>
      <c r="K32" s="275" t="s">
        <v>228</v>
      </c>
      <c r="L32" s="458" t="s">
        <v>170</v>
      </c>
      <c r="M32" s="459"/>
      <c r="N32" s="460"/>
      <c r="O32" s="459"/>
      <c r="P32" s="459"/>
      <c r="Q32" s="459"/>
      <c r="R32" s="459"/>
      <c r="S32" s="459"/>
      <c r="T32" s="459"/>
      <c r="U32" s="459"/>
      <c r="V32" s="428" t="s">
        <v>112</v>
      </c>
      <c r="W32" s="428" t="s">
        <v>113</v>
      </c>
      <c r="X32" s="428" t="s">
        <v>114</v>
      </c>
      <c r="Y32" s="459"/>
      <c r="Z32" s="459"/>
      <c r="AA32" s="459"/>
      <c r="AC32" s="459"/>
      <c r="AD32" s="459"/>
      <c r="AE32" s="459"/>
      <c r="AF32" s="459"/>
      <c r="AG32" s="459"/>
      <c r="AH32" s="459"/>
      <c r="AI32" s="459"/>
      <c r="AJ32" s="459"/>
      <c r="AK32" s="459"/>
      <c r="AL32" s="459"/>
      <c r="AM32" s="459"/>
      <c r="AN32" s="459"/>
      <c r="AO32" s="459"/>
      <c r="AP32" s="459"/>
    </row>
    <row r="33" spans="1:42" s="416" customFormat="1" ht="27.6" x14ac:dyDescent="0.25">
      <c r="A33" s="429"/>
      <c r="B33" s="461" t="s">
        <v>161</v>
      </c>
      <c r="C33" s="462">
        <f>IF(E$40-(E$5*20%)&lt;100000,E33,IF((E$5*20%)&lt;MIN(C11,N(J83)),ROUND(E$5*20%,0),MIN(C$11,N(J$83))))</f>
        <v>0</v>
      </c>
      <c r="D33" s="462">
        <f>E33-C33</f>
        <v>0</v>
      </c>
      <c r="E33" s="265">
        <f>MIN(C11,N(J83))</f>
        <v>0</v>
      </c>
      <c r="F33" s="274" t="str">
        <f t="shared" ref="F33" si="2">IF($E$6=0,"",(C33+D33)/$E$6)</f>
        <v/>
      </c>
      <c r="G33" s="266"/>
      <c r="H33" s="267"/>
      <c r="I33" s="268"/>
      <c r="J33" s="269"/>
      <c r="K33" s="270"/>
      <c r="L33" s="271"/>
      <c r="M33" s="459"/>
      <c r="N33" s="460"/>
      <c r="O33" s="459"/>
      <c r="P33" s="459"/>
      <c r="Q33" s="459"/>
      <c r="R33" s="459"/>
      <c r="S33" s="459"/>
      <c r="T33" s="459"/>
      <c r="U33" s="459"/>
      <c r="V33" s="428"/>
      <c r="W33" s="428"/>
      <c r="X33" s="428"/>
      <c r="Y33" s="459"/>
      <c r="Z33" s="459"/>
      <c r="AA33" s="459"/>
      <c r="AC33" s="459"/>
      <c r="AD33" s="459"/>
      <c r="AE33" s="459"/>
      <c r="AF33" s="459"/>
      <c r="AG33" s="459"/>
      <c r="AH33" s="459"/>
      <c r="AI33" s="459"/>
      <c r="AJ33" s="459"/>
      <c r="AK33" s="459"/>
      <c r="AL33" s="459"/>
      <c r="AM33" s="459"/>
      <c r="AN33" s="459"/>
      <c r="AO33" s="459"/>
      <c r="AP33" s="459"/>
    </row>
    <row r="34" spans="1:42" s="300" customFormat="1" ht="15.6" x14ac:dyDescent="0.25">
      <c r="A34" s="440" t="s">
        <v>12</v>
      </c>
      <c r="B34" s="463" t="str">
        <f>IF($B$19="","",$B$19)</f>
        <v/>
      </c>
      <c r="C34" s="462">
        <f>IF(($C$40-$C$33)&gt;0,ROUND((E34/($E$40-$E$33)*($C$40-$C$33)),0),0)</f>
        <v>0</v>
      </c>
      <c r="D34" s="462">
        <f t="shared" ref="D34:D40" si="3">E34-C34</f>
        <v>0</v>
      </c>
      <c r="E34" s="265">
        <f t="shared" ref="E34:E39" si="4">IF($C$25-$C$18&gt;0,ROUND((C19/($C$25-$C$18)*($E$40-$E$33)),0),0)</f>
        <v>0</v>
      </c>
      <c r="F34" s="303" t="str">
        <f t="shared" ref="F34:F39" si="5">IF($E$5=0,"",(C34+D34)/$E$5)</f>
        <v/>
      </c>
      <c r="G34" s="462">
        <f>IF($E$5=0,0,
IF(AND($D19&lt;&gt;"",$X19=0,$H53&lt;&gt;"S/O"),$H53,0))</f>
        <v>0</v>
      </c>
      <c r="H34" s="462">
        <f>IF(OR($E$5=0,$B54="Information manquante"),0,
IF(AND($E19&lt;&gt;"",$X19=0,$H53&lt;&gt;"S/O"),$H53,
IF(AND($E19&lt;&gt;"",$X19=0,$H53="S/O"),$E19,0)))</f>
        <v>0</v>
      </c>
      <c r="I34" s="464" t="s">
        <v>115</v>
      </c>
      <c r="J34" s="462">
        <f t="shared" ref="J34:J39" si="6">N(G34)+N(H34)+N(I34)</f>
        <v>0</v>
      </c>
      <c r="K34" s="306" t="str">
        <f>IF(E$5=0,"",J34/E$5)</f>
        <v/>
      </c>
      <c r="L34" s="462">
        <f t="shared" ref="L34:L39" si="7">IF(X19=1,0,
N(D19)+N(E19)+N(F19)-J34)</f>
        <v>0</v>
      </c>
      <c r="M34" s="465"/>
      <c r="N34" s="315"/>
      <c r="O34" s="298"/>
      <c r="P34" s="298"/>
      <c r="Q34" s="298"/>
      <c r="R34" s="298"/>
      <c r="S34" s="298"/>
      <c r="T34" s="298"/>
      <c r="U34" s="298"/>
      <c r="V34" s="463">
        <f>IF(I19&lt;72,I19,72)</f>
        <v>0</v>
      </c>
      <c r="W34" s="463">
        <f t="shared" ref="W34:W39" si="8">V19</f>
        <v>0</v>
      </c>
      <c r="X34" s="463" t="s">
        <v>115</v>
      </c>
      <c r="Y34" s="298"/>
      <c r="Z34" s="298"/>
      <c r="AA34" s="298"/>
      <c r="AC34" s="298"/>
      <c r="AD34" s="298"/>
      <c r="AE34" s="298"/>
      <c r="AF34" s="298"/>
      <c r="AG34" s="298"/>
      <c r="AH34" s="298"/>
      <c r="AI34" s="298"/>
      <c r="AJ34" s="298"/>
      <c r="AK34" s="298"/>
      <c r="AL34" s="298"/>
      <c r="AM34" s="298"/>
      <c r="AN34" s="298"/>
      <c r="AO34" s="298"/>
      <c r="AP34" s="298"/>
    </row>
    <row r="35" spans="1:42" s="300" customFormat="1" ht="15.6" x14ac:dyDescent="0.25">
      <c r="A35" s="440" t="s">
        <v>13</v>
      </c>
      <c r="B35" s="463" t="str">
        <f>IF($B$20="","",$B$20)</f>
        <v/>
      </c>
      <c r="C35" s="462">
        <f t="shared" ref="C35:C39" si="9">IF(($C$40-$C$33)&gt;0,ROUND((E35/($E$40-$E$33)*($C$40-$C$33)),0),0)</f>
        <v>0</v>
      </c>
      <c r="D35" s="462">
        <f t="shared" si="3"/>
        <v>0</v>
      </c>
      <c r="E35" s="265">
        <f t="shared" si="4"/>
        <v>0</v>
      </c>
      <c r="F35" s="303" t="str">
        <f t="shared" si="5"/>
        <v/>
      </c>
      <c r="G35" s="462">
        <f>IF($E$5=0,0,
IF(AND($D20&lt;&gt;"",$X20=0,$H55&lt;&gt;"S/O"),$H55,0))</f>
        <v>0</v>
      </c>
      <c r="H35" s="462">
        <f>IF(OR($E$5=0,$B56="Information manquante"),0,
IF(AND($E20&lt;&gt;"",$X20=0,$H55&lt;&gt;"S/O"),$H55,
IF(AND($E20&lt;&gt;"",$X20=0,$H55="S/O"),$E20,0)))</f>
        <v>0</v>
      </c>
      <c r="I35" s="462">
        <f>IF($I$40&gt;0,MIN(F20,(F20/$F$25)*I$40),0)</f>
        <v>0</v>
      </c>
      <c r="J35" s="462">
        <f t="shared" si="6"/>
        <v>0</v>
      </c>
      <c r="K35" s="306" t="str">
        <f t="shared" ref="K35:K39" si="10">IF(E$5=0,"",J35/E$5)</f>
        <v/>
      </c>
      <c r="L35" s="462">
        <f t="shared" si="7"/>
        <v>0</v>
      </c>
      <c r="M35" s="465"/>
      <c r="N35" s="315"/>
      <c r="O35" s="298"/>
      <c r="P35" s="298"/>
      <c r="Q35" s="298"/>
      <c r="R35" s="298"/>
      <c r="S35" s="298"/>
      <c r="T35" s="298"/>
      <c r="U35" s="298"/>
      <c r="V35" s="466">
        <f>IF(I20=0,0,IF(I20&lt;F55,I20,$F$55))</f>
        <v>0</v>
      </c>
      <c r="W35" s="463">
        <f t="shared" si="8"/>
        <v>0</v>
      </c>
      <c r="X35" s="290">
        <f>IF(G20&gt;DATE(YEAR(G$19),MONTH(G$19)+W34,DAY(G$19)),G20,DATE(YEAR(G$19),MONTH(G$19)+W34,DAY(G$19)))</f>
        <v>0</v>
      </c>
      <c r="Y35" s="298"/>
      <c r="Z35" s="298"/>
      <c r="AA35" s="298"/>
      <c r="AC35" s="298"/>
      <c r="AD35" s="298"/>
      <c r="AE35" s="298"/>
      <c r="AF35" s="298"/>
      <c r="AG35" s="298"/>
      <c r="AH35" s="298"/>
      <c r="AI35" s="298"/>
      <c r="AJ35" s="298"/>
      <c r="AK35" s="298"/>
      <c r="AL35" s="298"/>
      <c r="AM35" s="298"/>
      <c r="AN35" s="298"/>
      <c r="AO35" s="298"/>
      <c r="AP35" s="298"/>
    </row>
    <row r="36" spans="1:42" s="300" customFormat="1" ht="15.6" x14ac:dyDescent="0.25">
      <c r="A36" s="440" t="s">
        <v>14</v>
      </c>
      <c r="B36" s="463" t="str">
        <f>IF($B$21="","",$B$21)</f>
        <v/>
      </c>
      <c r="C36" s="462">
        <f t="shared" si="9"/>
        <v>0</v>
      </c>
      <c r="D36" s="462">
        <f t="shared" si="3"/>
        <v>0</v>
      </c>
      <c r="E36" s="265">
        <f t="shared" si="4"/>
        <v>0</v>
      </c>
      <c r="F36" s="303" t="str">
        <f t="shared" si="5"/>
        <v/>
      </c>
      <c r="G36" s="462">
        <f>IF($E$5=0,0,
IF(AND($D21&lt;&gt;"",$X21=0,$H57&lt;&gt;"S/O"),$H57,0))</f>
        <v>0</v>
      </c>
      <c r="H36" s="462">
        <f>IF(OR($E$5=0,$B58="Information manquante"),0,
IF(AND($E21&lt;&gt;"",$X21=0,$H57&lt;&gt;"S/O"),$H57,
IF(AND($E21&lt;&gt;"",$X21=0,$H57="S/O"),$E21,0)))</f>
        <v>0</v>
      </c>
      <c r="I36" s="462">
        <f>IF($I$40&gt;0,MIN(F21,(F21/$F$25)*I$40),0)</f>
        <v>0</v>
      </c>
      <c r="J36" s="462">
        <f t="shared" si="6"/>
        <v>0</v>
      </c>
      <c r="K36" s="306" t="str">
        <f>IF(E$5=0,"",J36/E$5)</f>
        <v/>
      </c>
      <c r="L36" s="462">
        <f t="shared" si="7"/>
        <v>0</v>
      </c>
      <c r="M36" s="467"/>
      <c r="N36" s="315"/>
      <c r="O36" s="298"/>
      <c r="P36" s="298"/>
      <c r="Q36" s="298"/>
      <c r="R36" s="298"/>
      <c r="S36" s="298"/>
      <c r="T36" s="298"/>
      <c r="U36" s="298"/>
      <c r="V36" s="466">
        <f>IF(I21=0,0,IF(I21&lt;F57,I21,$F$57))</f>
        <v>0</v>
      </c>
      <c r="W36" s="463">
        <f t="shared" si="8"/>
        <v>0</v>
      </c>
      <c r="X36" s="290">
        <f>IF(G21&gt;DATE(YEAR(G$19),MONTH(G$19)+W34+W35,DAY(G$19)),G21,DATE(YEAR(G$19),MONTH(G$19)+W34+W$35,DAY(G$19)))</f>
        <v>0</v>
      </c>
      <c r="Y36" s="298"/>
      <c r="Z36" s="298"/>
      <c r="AA36" s="298"/>
      <c r="AC36" s="298"/>
      <c r="AD36" s="298"/>
      <c r="AE36" s="298"/>
      <c r="AF36" s="298"/>
      <c r="AG36" s="298"/>
      <c r="AH36" s="298"/>
      <c r="AI36" s="298"/>
      <c r="AJ36" s="298"/>
      <c r="AK36" s="298"/>
      <c r="AL36" s="298"/>
      <c r="AM36" s="298"/>
      <c r="AN36" s="298"/>
      <c r="AO36" s="298"/>
      <c r="AP36" s="298"/>
    </row>
    <row r="37" spans="1:42" s="300" customFormat="1" ht="15.75" customHeight="1" x14ac:dyDescent="0.25">
      <c r="A37" s="440" t="s">
        <v>15</v>
      </c>
      <c r="B37" s="463" t="str">
        <f>IF($B$22="","",$B$22)</f>
        <v/>
      </c>
      <c r="C37" s="462">
        <f t="shared" si="9"/>
        <v>0</v>
      </c>
      <c r="D37" s="462">
        <f t="shared" si="3"/>
        <v>0</v>
      </c>
      <c r="E37" s="265">
        <f t="shared" si="4"/>
        <v>0</v>
      </c>
      <c r="F37" s="303" t="str">
        <f t="shared" si="5"/>
        <v/>
      </c>
      <c r="G37" s="462">
        <f>IF($E$5=0,0,
IF(AND($D22&lt;&gt;"",$X22=0,$H59&lt;&gt;"S/O"),$H59,0))</f>
        <v>0</v>
      </c>
      <c r="H37" s="462">
        <f>IF(OR($E$5=0,$B60="Information manquante"),0,
IF(AND($E22&lt;&gt;"",$X22=0,$H59&lt;&gt;"S/O"),$H59,
IF(AND($E22&lt;&gt;"",$X22=0,$H59="S/O"),$E22,0)))</f>
        <v>0</v>
      </c>
      <c r="I37" s="462">
        <f>IF($I$40&gt;0,MIN(F22,(F22/$F$25)*I$40),0)</f>
        <v>0</v>
      </c>
      <c r="J37" s="462">
        <f t="shared" si="6"/>
        <v>0</v>
      </c>
      <c r="K37" s="306" t="str">
        <f t="shared" si="10"/>
        <v/>
      </c>
      <c r="L37" s="462">
        <f t="shared" si="7"/>
        <v>0</v>
      </c>
      <c r="M37" s="465"/>
      <c r="N37" s="315"/>
      <c r="O37" s="298"/>
      <c r="P37" s="298"/>
      <c r="Q37" s="298"/>
      <c r="R37" s="298"/>
      <c r="S37" s="298"/>
      <c r="T37" s="298"/>
      <c r="U37" s="298"/>
      <c r="V37" s="466">
        <f>IF(I22=0,0,IF(I22&lt;F59,I22,$F$59))</f>
        <v>0</v>
      </c>
      <c r="W37" s="463">
        <f t="shared" si="8"/>
        <v>0</v>
      </c>
      <c r="X37" s="290">
        <f>IF(G22&gt;DATE(YEAR(G$19),MONTH(G$19)+W$34+W$35+W36,DAY(G$19)),G22,DATE(YEAR(G$19),MONTH(G$19)+W$34+W$35+W36,DAY(G$19)))</f>
        <v>0</v>
      </c>
      <c r="Y37" s="298"/>
      <c r="Z37" s="298"/>
      <c r="AA37" s="298"/>
      <c r="AC37" s="298"/>
      <c r="AD37" s="298"/>
      <c r="AE37" s="298"/>
      <c r="AF37" s="298"/>
      <c r="AG37" s="298"/>
      <c r="AH37" s="298"/>
      <c r="AI37" s="298"/>
      <c r="AJ37" s="298"/>
      <c r="AK37" s="298"/>
      <c r="AL37" s="298"/>
      <c r="AM37" s="298"/>
      <c r="AN37" s="298"/>
      <c r="AO37" s="298"/>
      <c r="AP37" s="298"/>
    </row>
    <row r="38" spans="1:42" s="300" customFormat="1" ht="15.6" x14ac:dyDescent="0.25">
      <c r="A38" s="440" t="s">
        <v>16</v>
      </c>
      <c r="B38" s="463" t="str">
        <f>IF($B$23="","",$B$23)</f>
        <v/>
      </c>
      <c r="C38" s="462">
        <f t="shared" si="9"/>
        <v>0</v>
      </c>
      <c r="D38" s="462">
        <f t="shared" si="3"/>
        <v>0</v>
      </c>
      <c r="E38" s="265">
        <f t="shared" si="4"/>
        <v>0</v>
      </c>
      <c r="F38" s="303" t="str">
        <f t="shared" si="5"/>
        <v/>
      </c>
      <c r="G38" s="462">
        <f>IF($E$5=0,0,
IF(AND($D23&lt;&gt;"",$X23=0,$H61&lt;&gt;"S/O"),$H61,0))</f>
        <v>0</v>
      </c>
      <c r="H38" s="462">
        <f>IF(OR($E$5=0,$B62="Information manquante"),0,
IF(AND($E23&lt;&gt;"",$X23=0,$H61&lt;&gt;"S/O"),$H61,
IF(AND($E23&lt;&gt;"",$X23=0,$H61="S/O"),$E23,0)))</f>
        <v>0</v>
      </c>
      <c r="I38" s="462">
        <f>IF($I$40&gt;0,MIN(F23,(F23/$F$25)*I$40),0)</f>
        <v>0</v>
      </c>
      <c r="J38" s="462">
        <f t="shared" si="6"/>
        <v>0</v>
      </c>
      <c r="K38" s="306" t="str">
        <f t="shared" si="10"/>
        <v/>
      </c>
      <c r="L38" s="462">
        <f t="shared" si="7"/>
        <v>0</v>
      </c>
      <c r="M38" s="298"/>
      <c r="N38" s="315"/>
      <c r="O38" s="298"/>
      <c r="P38" s="298"/>
      <c r="Q38" s="298"/>
      <c r="R38" s="298"/>
      <c r="S38" s="298"/>
      <c r="T38" s="298"/>
      <c r="U38" s="298"/>
      <c r="V38" s="466">
        <f>IF(I23=0,0,IF(I23&lt;F61,I23,$F$61))</f>
        <v>0</v>
      </c>
      <c r="W38" s="463">
        <f t="shared" si="8"/>
        <v>0</v>
      </c>
      <c r="X38" s="290">
        <f>IF(G23&gt;DATE(YEAR(G$19),MONTH(G$19)+W$34+W$35+W36+W37,DAY(G$19)),G23,DATE(YEAR(G$19),MONTH(G$19)+W$34+W$35+W36+W37,DAY(G$19)))</f>
        <v>0</v>
      </c>
      <c r="Y38" s="298"/>
      <c r="Z38" s="298"/>
      <c r="AA38" s="298"/>
      <c r="AC38" s="298"/>
      <c r="AD38" s="298"/>
      <c r="AE38" s="298"/>
      <c r="AF38" s="298"/>
      <c r="AG38" s="298"/>
      <c r="AH38" s="298"/>
      <c r="AI38" s="298"/>
      <c r="AJ38" s="298"/>
      <c r="AK38" s="298"/>
      <c r="AL38" s="298"/>
      <c r="AM38" s="298"/>
      <c r="AN38" s="298"/>
      <c r="AO38" s="298"/>
      <c r="AP38" s="298"/>
    </row>
    <row r="39" spans="1:42" s="300" customFormat="1" ht="16.2" thickBot="1" x14ac:dyDescent="0.3">
      <c r="A39" s="326" t="s">
        <v>17</v>
      </c>
      <c r="B39" s="468" t="str">
        <f>IF($B$24="","",$B$24)</f>
        <v/>
      </c>
      <c r="C39" s="462">
        <f t="shared" si="9"/>
        <v>0</v>
      </c>
      <c r="D39" s="462">
        <f t="shared" si="3"/>
        <v>0</v>
      </c>
      <c r="E39" s="265">
        <f t="shared" si="4"/>
        <v>0</v>
      </c>
      <c r="F39" s="303" t="str">
        <f t="shared" si="5"/>
        <v/>
      </c>
      <c r="G39" s="462">
        <f>IF($E$5=0,0,
IF(AND($D24&lt;&gt;"",$X24=0,$H63&lt;&gt;"S/O"),$H63,0))</f>
        <v>0</v>
      </c>
      <c r="H39" s="462">
        <f>IF(OR($E$5=0,$B64="Information manquante"),0,
IF(AND($E24&lt;&gt;"",$X24=0,$H63&lt;&gt;"S/O"),$H63,
IF(AND($E24&lt;&gt;"",$X24=0,$H63="S/O"),$E24,0)))</f>
        <v>0</v>
      </c>
      <c r="I39" s="462">
        <f>IF($I$40&gt;0,MIN(F24,(F24/$F$25)*I$40),0)</f>
        <v>0</v>
      </c>
      <c r="J39" s="462">
        <f t="shared" si="6"/>
        <v>0</v>
      </c>
      <c r="K39" s="307" t="str">
        <f t="shared" si="10"/>
        <v/>
      </c>
      <c r="L39" s="462">
        <f t="shared" si="7"/>
        <v>0</v>
      </c>
      <c r="M39" s="298"/>
      <c r="N39" s="315"/>
      <c r="O39" s="298"/>
      <c r="P39" s="298"/>
      <c r="Q39" s="298"/>
      <c r="R39" s="298"/>
      <c r="S39" s="298"/>
      <c r="T39" s="298"/>
      <c r="U39" s="298"/>
      <c r="V39" s="466">
        <f>IF(I24=0,0,IF(I24&lt;F63,I24,$F$63))</f>
        <v>0</v>
      </c>
      <c r="W39" s="463">
        <f t="shared" si="8"/>
        <v>0</v>
      </c>
      <c r="X39" s="290">
        <f>IF(G24&gt;DATE(YEAR(G$19),MONTH(G$19)+W$34+W$35+W36+W37+W38,DAY(G$19)),G24,DATE(YEAR(G$19),MONTH(G$19)+W$34+W$35+W36+W37+W38,DAY(G$19)))</f>
        <v>0</v>
      </c>
      <c r="Y39" s="298"/>
      <c r="Z39" s="298"/>
      <c r="AA39" s="298"/>
      <c r="AC39" s="298"/>
      <c r="AD39" s="298"/>
      <c r="AE39" s="298"/>
      <c r="AF39" s="298"/>
      <c r="AG39" s="298"/>
      <c r="AH39" s="298"/>
      <c r="AI39" s="298"/>
      <c r="AJ39" s="298"/>
      <c r="AK39" s="298"/>
      <c r="AL39" s="298"/>
      <c r="AM39" s="298"/>
      <c r="AN39" s="298"/>
      <c r="AO39" s="298"/>
      <c r="AP39" s="298"/>
    </row>
    <row r="40" spans="1:42" s="473" customFormat="1" ht="24" customHeight="1" thickBot="1" x14ac:dyDescent="0.3">
      <c r="A40" s="338"/>
      <c r="B40" s="469" t="s">
        <v>229</v>
      </c>
      <c r="C40" s="470">
        <f>IF($E$40-($E$5*20%)&lt;100000,$E$40,IF($E$5*20%&lt;$E$40,ROUND($E$5*20%,0),$E$40))</f>
        <v>0</v>
      </c>
      <c r="D40" s="470">
        <f t="shared" si="3"/>
        <v>0</v>
      </c>
      <c r="E40" s="273">
        <f>MIN(C25,D83)</f>
        <v>0</v>
      </c>
      <c r="F40" s="471">
        <f>SUM(F34:F39)</f>
        <v>0</v>
      </c>
      <c r="G40" s="470">
        <f>SUM(G34:G39)</f>
        <v>0</v>
      </c>
      <c r="H40" s="470">
        <f>SUM(H34:H39)</f>
        <v>0</v>
      </c>
      <c r="I40" s="470">
        <f>IF($H$40+$G$40=0,0,IF(F$25&lt;=$G$72,F$25,$G$72))</f>
        <v>0</v>
      </c>
      <c r="J40" s="470">
        <f>H40+I40+G40</f>
        <v>0</v>
      </c>
      <c r="K40" s="255">
        <f>SUM(K34:K39)</f>
        <v>0</v>
      </c>
      <c r="L40" s="470">
        <f>SUM(L34:L39)</f>
        <v>0</v>
      </c>
      <c r="M40" s="472"/>
      <c r="N40" s="472"/>
      <c r="O40" s="472"/>
      <c r="P40" s="472"/>
      <c r="Q40" s="472"/>
      <c r="R40" s="472"/>
      <c r="S40" s="472"/>
      <c r="T40" s="472"/>
      <c r="U40" s="472"/>
      <c r="V40" s="472"/>
      <c r="W40" s="472"/>
      <c r="X40" s="472"/>
      <c r="Y40" s="472"/>
      <c r="Z40" s="472"/>
      <c r="AA40" s="472"/>
      <c r="AC40" s="472"/>
      <c r="AD40" s="472"/>
      <c r="AE40" s="472"/>
      <c r="AF40" s="472"/>
      <c r="AG40" s="472"/>
      <c r="AH40" s="472"/>
      <c r="AI40" s="472"/>
      <c r="AJ40" s="472"/>
      <c r="AK40" s="472"/>
      <c r="AL40" s="472"/>
      <c r="AM40" s="472"/>
      <c r="AN40" s="472"/>
    </row>
    <row r="41" spans="1:42" s="315" customFormat="1" ht="18" customHeight="1" x14ac:dyDescent="0.25">
      <c r="B41" s="474"/>
      <c r="C41" s="474"/>
      <c r="D41" s="474"/>
      <c r="E41" s="475"/>
      <c r="F41" s="475"/>
      <c r="G41" s="475"/>
      <c r="H41" s="475"/>
      <c r="I41" s="475"/>
      <c r="J41" s="476"/>
      <c r="AB41" s="477"/>
    </row>
    <row r="42" spans="1:42" s="300" customFormat="1" ht="18" customHeight="1" x14ac:dyDescent="0.25">
      <c r="A42" s="309" t="s">
        <v>230</v>
      </c>
      <c r="E42" s="478"/>
      <c r="H42" s="375" t="str">
        <f>IF(AND(OR($A$67=2,$A$67=3),G40+H40&gt;0,F25&gt;0,E5&gt;0,D72&gt;0),"ELF + EDA / Threshold:","")</f>
        <v/>
      </c>
      <c r="I42" s="264" t="str">
        <f>IF(AND(OR($A$67=2,$A$67=3),G40+H40&gt;0,F25&gt;0,E5&gt;0,D72&gt;0),SUM(G$40,H$40)/N(D72),"")</f>
        <v/>
      </c>
      <c r="L42" s="479"/>
      <c r="M42" s="298"/>
      <c r="N42" s="298"/>
      <c r="O42" s="298"/>
      <c r="P42" s="298"/>
      <c r="Q42" s="298"/>
      <c r="R42" s="298"/>
      <c r="S42" s="298"/>
      <c r="T42" s="298"/>
      <c r="U42" s="298"/>
      <c r="V42" s="298"/>
      <c r="W42" s="298"/>
      <c r="X42" s="298"/>
      <c r="Y42" s="615"/>
      <c r="Z42" s="615"/>
      <c r="AA42" s="615"/>
      <c r="AB42" s="615"/>
      <c r="AC42" s="615"/>
      <c r="AD42" s="615"/>
      <c r="AE42" s="615"/>
      <c r="AF42" s="615"/>
      <c r="AG42" s="616"/>
      <c r="AH42" s="616"/>
      <c r="AI42" s="298"/>
      <c r="AJ42" s="298"/>
      <c r="AK42" s="298"/>
      <c r="AL42" s="298"/>
      <c r="AM42" s="298"/>
      <c r="AN42" s="298"/>
      <c r="AO42" s="298"/>
    </row>
    <row r="43" spans="1:42" ht="18" hidden="1" customHeight="1" x14ac:dyDescent="0.25">
      <c r="A43" s="322"/>
      <c r="B43" s="322"/>
      <c r="C43" s="300"/>
      <c r="D43" s="300"/>
      <c r="E43" s="300"/>
      <c r="F43" s="300"/>
      <c r="G43" s="300"/>
      <c r="H43" s="300"/>
      <c r="I43" s="300"/>
      <c r="J43" s="300"/>
      <c r="K43" s="300"/>
      <c r="U43" s="298"/>
    </row>
    <row r="44" spans="1:42" s="282" customFormat="1" ht="18" hidden="1" customHeight="1" x14ac:dyDescent="0.25">
      <c r="A44" s="319" t="s">
        <v>231</v>
      </c>
      <c r="B44" s="320"/>
    </row>
    <row r="45" spans="1:42" s="300" customFormat="1" ht="34.200000000000003" hidden="1" customHeight="1" x14ac:dyDescent="0.25">
      <c r="A45" s="585" t="s">
        <v>232</v>
      </c>
      <c r="B45" s="586"/>
      <c r="C45" s="586"/>
      <c r="D45" s="586"/>
      <c r="E45" s="586"/>
      <c r="F45" s="586"/>
      <c r="G45" s="586"/>
      <c r="H45" s="586"/>
      <c r="I45" s="586"/>
      <c r="J45" s="586"/>
      <c r="K45" s="586"/>
      <c r="L45" s="315"/>
      <c r="M45" s="298"/>
      <c r="N45" s="298"/>
      <c r="O45" s="298"/>
      <c r="P45" s="298"/>
      <c r="Q45" s="298"/>
      <c r="R45" s="298"/>
      <c r="S45" s="298"/>
      <c r="T45" s="298"/>
      <c r="U45" s="298"/>
      <c r="V45" s="321"/>
      <c r="W45" s="321"/>
      <c r="X45" s="321"/>
      <c r="Y45" s="321"/>
      <c r="Z45" s="321"/>
      <c r="AA45" s="298"/>
      <c r="AB45" s="298"/>
      <c r="AC45" s="298"/>
      <c r="AD45" s="298"/>
      <c r="AE45" s="298"/>
      <c r="AF45" s="298"/>
      <c r="AG45" s="298"/>
      <c r="AH45" s="298"/>
      <c r="AI45" s="298"/>
      <c r="AJ45" s="298"/>
      <c r="AK45" s="298"/>
      <c r="AL45" s="298"/>
      <c r="AM45" s="298"/>
      <c r="AN45" s="298"/>
      <c r="AO45" s="298"/>
    </row>
    <row r="46" spans="1:42" s="300" customFormat="1" ht="9.9" hidden="1" customHeight="1" x14ac:dyDescent="0.25">
      <c r="A46" s="323"/>
      <c r="B46" s="323"/>
      <c r="C46" s="323"/>
      <c r="D46" s="323"/>
      <c r="E46" s="323"/>
      <c r="F46" s="323"/>
      <c r="G46" s="323"/>
      <c r="H46" s="323"/>
      <c r="I46" s="323"/>
      <c r="J46" s="323"/>
      <c r="K46" s="323"/>
      <c r="L46" s="315"/>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row>
    <row r="47" spans="1:42" s="300" customFormat="1" ht="30" hidden="1" customHeight="1" x14ac:dyDescent="0.25">
      <c r="A47" s="323"/>
      <c r="B47" s="324"/>
      <c r="C47" s="325" t="str">
        <f>IF(AND(E19&gt;0,X19=0),B19,"")</f>
        <v/>
      </c>
      <c r="D47" s="325" t="str">
        <f>IF(AND(E20&gt;0,X20=0),B20,"")</f>
        <v/>
      </c>
      <c r="E47" s="325" t="str">
        <f>IF(AND(E21&gt;0,X21=0),B21,"")</f>
        <v/>
      </c>
      <c r="F47" s="325" t="str">
        <f>IF(AND(E22&gt;0,X22=0),B22,"")</f>
        <v/>
      </c>
      <c r="G47" s="325" t="str">
        <f>IF(AND(E23&gt;0,X23=0),B23,"")</f>
        <v/>
      </c>
      <c r="H47" s="325" t="str">
        <f>IF(AND(E24&gt;0,X24=0),B24,"")</f>
        <v/>
      </c>
      <c r="I47" s="323"/>
      <c r="J47" s="323"/>
      <c r="K47" s="323"/>
      <c r="L47" s="315"/>
      <c r="M47" s="298"/>
      <c r="N47" s="298"/>
      <c r="O47" s="298"/>
      <c r="P47" s="298"/>
      <c r="Q47" s="298"/>
      <c r="R47" s="298"/>
      <c r="S47" s="298"/>
      <c r="T47" s="298"/>
      <c r="U47" s="298"/>
      <c r="V47" s="321"/>
      <c r="W47" s="321"/>
      <c r="X47" s="321"/>
      <c r="Y47" s="321"/>
      <c r="Z47" s="321"/>
      <c r="AA47" s="298"/>
      <c r="AB47" s="298"/>
      <c r="AC47" s="298"/>
      <c r="AD47" s="298"/>
      <c r="AE47" s="298"/>
      <c r="AF47" s="298"/>
      <c r="AG47" s="298"/>
      <c r="AH47" s="298"/>
      <c r="AI47" s="298"/>
      <c r="AJ47" s="298"/>
      <c r="AK47" s="298"/>
      <c r="AL47" s="298"/>
      <c r="AM47" s="298"/>
      <c r="AN47" s="298"/>
    </row>
    <row r="48" spans="1:42" s="300" customFormat="1" ht="20.100000000000001" hidden="1" customHeight="1" x14ac:dyDescent="0.25">
      <c r="A48" s="323"/>
      <c r="B48" s="324"/>
      <c r="C48" s="480" t="s">
        <v>12</v>
      </c>
      <c r="D48" s="480" t="s">
        <v>13</v>
      </c>
      <c r="E48" s="480" t="s">
        <v>14</v>
      </c>
      <c r="F48" s="480" t="s">
        <v>15</v>
      </c>
      <c r="G48" s="480" t="s">
        <v>16</v>
      </c>
      <c r="H48" s="480" t="s">
        <v>17</v>
      </c>
      <c r="I48" s="323"/>
      <c r="J48" s="323"/>
      <c r="K48" s="323"/>
      <c r="L48" s="315"/>
      <c r="M48" s="298"/>
      <c r="N48" s="298"/>
      <c r="O48" s="298"/>
      <c r="P48" s="298"/>
      <c r="Q48" s="298"/>
      <c r="R48" s="298"/>
      <c r="S48" s="298"/>
      <c r="T48" s="298"/>
      <c r="U48" s="298"/>
      <c r="V48" s="321"/>
      <c r="W48" s="321"/>
      <c r="X48" s="321"/>
      <c r="Y48" s="321"/>
      <c r="Z48" s="321"/>
      <c r="AA48" s="298"/>
      <c r="AB48" s="298"/>
      <c r="AC48" s="298"/>
      <c r="AD48" s="298"/>
      <c r="AE48" s="298"/>
      <c r="AF48" s="298"/>
      <c r="AG48" s="298"/>
      <c r="AH48" s="298"/>
      <c r="AI48" s="298"/>
      <c r="AJ48" s="298"/>
      <c r="AK48" s="298"/>
      <c r="AL48" s="298"/>
      <c r="AM48" s="298"/>
      <c r="AN48" s="298"/>
    </row>
    <row r="49" spans="1:41" s="300" customFormat="1" ht="20.100000000000001" hidden="1" customHeight="1" x14ac:dyDescent="0.25">
      <c r="A49" s="589" t="s">
        <v>233</v>
      </c>
      <c r="B49" s="590"/>
      <c r="C49" s="481" t="str">
        <f>IF(OR($E$5="",E19="",X19=1,J19="",K19="",$D$72="S/O"),"",
IF(V53=TRUE,"Oui","Non"))</f>
        <v/>
      </c>
      <c r="D49" s="481" t="str">
        <f>IF(OR($E$5="",E20="",X20=1,J20="",K20="",$D$72="S/O"),"",
IF($V55=TRUE,"Oui","Non"))</f>
        <v/>
      </c>
      <c r="E49" s="481" t="str">
        <f>IF(OR($E$5="",E21="",X21=1,J21="",K21="",$D$72="S/O"),"",
IF($V57=TRUE,"Oui","Non"))</f>
        <v/>
      </c>
      <c r="F49" s="481" t="str">
        <f>IF(OR($E$5="",E22="",X22=1,J22="",K22="",$D$72="S/O"),"",
IF($V59=TRUE,"Oui","Non"))</f>
        <v/>
      </c>
      <c r="G49" s="481" t="str">
        <f>IF(OR($E$5="",E23="",X23=1,J23="",K23="",$D$72="S/O"),"",
IF($V61=TRUE,"Oui","Non"))</f>
        <v/>
      </c>
      <c r="H49" s="481" t="str">
        <f>IF(OR($E$5="",E24="",X24=1,J24="",K24="",$D$72="S/O"),"",
IF($V63=TRUE,"Oui","Non"))</f>
        <v/>
      </c>
      <c r="I49" s="323"/>
      <c r="J49" s="323"/>
      <c r="K49" s="323"/>
      <c r="L49" s="315"/>
      <c r="M49" s="298"/>
      <c r="N49" s="298"/>
      <c r="O49" s="298"/>
      <c r="P49" s="298"/>
      <c r="Q49" s="298"/>
      <c r="R49" s="298"/>
      <c r="S49" s="298"/>
      <c r="T49" s="298"/>
      <c r="U49" s="298"/>
      <c r="V49" s="321"/>
      <c r="W49" s="321"/>
      <c r="X49" s="321"/>
      <c r="Y49" s="321"/>
      <c r="Z49" s="321"/>
      <c r="AA49" s="298"/>
      <c r="AB49" s="298"/>
      <c r="AC49" s="298"/>
      <c r="AD49" s="298"/>
      <c r="AE49" s="298"/>
      <c r="AF49" s="298"/>
      <c r="AG49" s="298"/>
      <c r="AH49" s="298"/>
      <c r="AI49" s="298"/>
      <c r="AJ49" s="298"/>
      <c r="AK49" s="298"/>
      <c r="AL49" s="298"/>
      <c r="AM49" s="298"/>
      <c r="AN49" s="298"/>
    </row>
    <row r="50" spans="1:41" s="300" customFormat="1" ht="20.100000000000001" hidden="1" customHeight="1" x14ac:dyDescent="0.25">
      <c r="A50" s="589" t="s">
        <v>234</v>
      </c>
      <c r="B50" s="590"/>
      <c r="C50" s="481" t="str">
        <f>IF(C49="","",
IF(AND(C49="",I19=""),"",
IF(C49="Non","S/O",
IF(AND($C49="Oui",D53-F53&gt;0),"Non","Oui"))))</f>
        <v/>
      </c>
      <c r="D50" s="481" t="str">
        <f>IF(D49="","",
IF(AND(D49="Oui",I20=""),"",
IF(D49="Non","S/O",
IF(AND(D49="Oui",D55-F55&gt;0),"Non","Oui"))))</f>
        <v/>
      </c>
      <c r="E50" s="481" t="str">
        <f>IF(E49="","",
IF(AND(E49="",I21=""),"",
IF(E49="Non","S/O",
IF(AND(E49="Oui",D57-F57&gt;0),"Non","Oui"))))</f>
        <v/>
      </c>
      <c r="F50" s="481" t="str">
        <f>IF(F49="","",
IF(AND(F49="",I22=""),"",
IF(F49="Non","S/O",
IF(AND(F49="Oui",D59-F59&gt;0),"Non","Oui"))))</f>
        <v/>
      </c>
      <c r="G50" s="481" t="str">
        <f>IF(G49="","",
IF(AND(G49="",I23=""),"",
IF(G49="Non","S/O",
IF(AND(G49="Oui",D61-F61&gt;0),"Non","Oui"))))</f>
        <v/>
      </c>
      <c r="H50" s="481" t="str">
        <f>IF(H49="","",
IF(AND(H49="",I24=""),"",
IF(H49="Non","S/O",
IF(AND(H49="Oui",D63-F63&gt;0),"Non","Oui"))))</f>
        <v/>
      </c>
      <c r="I50" s="323"/>
      <c r="J50" s="323"/>
      <c r="K50" s="323"/>
      <c r="M50" s="298"/>
      <c r="N50" s="298"/>
      <c r="O50" s="298"/>
      <c r="P50" s="298"/>
      <c r="Q50" s="298"/>
      <c r="R50" s="298"/>
      <c r="S50" s="298"/>
      <c r="T50" s="298"/>
      <c r="U50" s="321"/>
      <c r="V50" s="321"/>
      <c r="W50" s="321"/>
      <c r="X50" s="321"/>
      <c r="Y50" s="321"/>
      <c r="Z50" s="321"/>
      <c r="AA50" s="298"/>
      <c r="AB50" s="298"/>
      <c r="AC50" s="298"/>
      <c r="AD50" s="298"/>
      <c r="AE50" s="298"/>
      <c r="AF50" s="298"/>
      <c r="AG50" s="298"/>
      <c r="AH50" s="298"/>
      <c r="AI50" s="298"/>
      <c r="AJ50" s="298"/>
      <c r="AK50" s="298"/>
      <c r="AL50" s="298"/>
      <c r="AM50" s="298"/>
      <c r="AN50" s="298"/>
    </row>
    <row r="51" spans="1:41" s="300" customFormat="1" ht="15.6" x14ac:dyDescent="0.25">
      <c r="A51" s="482"/>
      <c r="B51" s="482"/>
      <c r="C51" s="482"/>
      <c r="D51" s="482"/>
      <c r="E51" s="482"/>
      <c r="F51" s="482"/>
      <c r="G51" s="482"/>
      <c r="H51" s="482"/>
      <c r="I51" s="482"/>
      <c r="J51" s="482"/>
      <c r="K51" s="482"/>
      <c r="L51" s="315"/>
      <c r="M51" s="282"/>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row>
    <row r="52" spans="1:41" s="300" customFormat="1" ht="19.5" customHeight="1" x14ac:dyDescent="0.25">
      <c r="A52" s="483" t="s">
        <v>235</v>
      </c>
      <c r="B52" s="484"/>
      <c r="C52" s="484"/>
      <c r="D52" s="484"/>
      <c r="E52" s="485"/>
      <c r="F52" s="376"/>
      <c r="G52" s="376"/>
      <c r="H52" s="376"/>
      <c r="I52" s="376"/>
      <c r="J52" s="376"/>
      <c r="K52" s="376"/>
      <c r="L52" s="315"/>
      <c r="M52" s="282"/>
      <c r="N52" s="282"/>
      <c r="O52" s="298"/>
      <c r="P52" s="298"/>
      <c r="Q52" s="298"/>
      <c r="R52" s="298"/>
      <c r="S52" s="298"/>
      <c r="T52" s="298"/>
      <c r="U52" s="298"/>
      <c r="V52" s="486" t="s">
        <v>236</v>
      </c>
      <c r="W52" s="486" t="s">
        <v>237</v>
      </c>
      <c r="X52" s="348"/>
      <c r="Y52" s="298"/>
      <c r="Z52" s="298"/>
      <c r="AA52" s="298"/>
      <c r="AB52" s="298"/>
      <c r="AC52" s="298"/>
      <c r="AD52" s="298"/>
      <c r="AE52" s="298"/>
      <c r="AF52" s="298"/>
      <c r="AG52" s="298"/>
      <c r="AH52" s="298"/>
      <c r="AI52" s="298"/>
      <c r="AJ52" s="298"/>
      <c r="AK52" s="298"/>
      <c r="AL52" s="298"/>
      <c r="AM52" s="298"/>
      <c r="AN52" s="298"/>
    </row>
    <row r="53" spans="1:41" s="299" customFormat="1" ht="20.100000000000001" customHeight="1" x14ac:dyDescent="0.25">
      <c r="A53" s="487" t="s">
        <v>60</v>
      </c>
      <c r="B53" s="488">
        <f>IF(AND($D19&lt;&gt;"",$E19=""),$D19,IF(AND($D19="",$E19&lt;&gt;""),$E19,IF(AND($D19="",$F19&lt;&gt;""),$F19,0)))</f>
        <v>0</v>
      </c>
      <c r="C53" s="489" t="s">
        <v>26</v>
      </c>
      <c r="D53" s="490">
        <f>$I$19</f>
        <v>0</v>
      </c>
      <c r="E53" s="489" t="s">
        <v>27</v>
      </c>
      <c r="F53" s="490">
        <v>72</v>
      </c>
      <c r="G53" s="489" t="s">
        <v>28</v>
      </c>
      <c r="H53" s="329" t="str">
        <f>IF(AND(D19&lt;=0,OR(X19=1,V53=FALSE)),"S/O",
IF($I19&lt;F53,B53,
(B53/D53)*F53))</f>
        <v>S/O</v>
      </c>
      <c r="I53" s="593" t="s">
        <v>74</v>
      </c>
      <c r="J53" s="617"/>
      <c r="K53" s="491">
        <f>DATE(YEAR($G$19),(MONTH($G$19)+$F$53),DAY($G$19))</f>
        <v>2192</v>
      </c>
      <c r="L53" s="315"/>
      <c r="M53" s="282"/>
      <c r="N53" s="282"/>
      <c r="O53" s="298"/>
      <c r="P53" s="298"/>
      <c r="Q53" s="298"/>
      <c r="R53" s="298"/>
      <c r="S53" s="298"/>
      <c r="T53" s="298"/>
      <c r="U53" s="298"/>
      <c r="V53" s="329" t="b">
        <f>AND(E19&gt;0,J19="Canadien",K19="Non")</f>
        <v>0</v>
      </c>
      <c r="W53" s="349" t="str">
        <f>IF(X19&gt;0,"S/O",
IF(AND($E19&gt;0,K19="Oui"),"S/O (dist. apparenté au requéant)",
IF(AND($E19&gt;0,$X19=0,$J19="Canadien",$K19=""),"Information manquante",
IF(AND($E19&gt;0,$X19=0,$J19="",$K19&lt;&gt;"Oui"),"Information manquante",
IF(AND($E19&gt;0,$X19=0,$J19="Canadien",$K19="Non"),"ADA totale (droits CAN)",
IF(D19&gt;0,"Montant total des droits de diffusion",
IF(OR($J19="International",F19&gt;0),"S/O (droits int.)","")))))))</f>
        <v/>
      </c>
      <c r="Y53" s="298"/>
      <c r="Z53" s="298"/>
      <c r="AA53" s="298"/>
      <c r="AB53" s="298"/>
      <c r="AC53" s="298"/>
      <c r="AD53" s="298"/>
      <c r="AE53" s="298"/>
      <c r="AF53" s="298"/>
      <c r="AG53" s="298"/>
      <c r="AH53" s="298"/>
      <c r="AI53" s="298"/>
      <c r="AJ53" s="298"/>
      <c r="AK53" s="298"/>
      <c r="AL53" s="298"/>
      <c r="AM53" s="298"/>
      <c r="AN53" s="298"/>
      <c r="AO53" s="298"/>
    </row>
    <row r="54" spans="1:41" s="300" customFormat="1" ht="24.9" customHeight="1" x14ac:dyDescent="0.25">
      <c r="A54" s="333"/>
      <c r="B54" s="492" t="str">
        <f>W53</f>
        <v/>
      </c>
      <c r="C54" s="337"/>
      <c r="D54" s="337" t="s">
        <v>238</v>
      </c>
      <c r="E54" s="335"/>
      <c r="F54" s="337" t="s">
        <v>77</v>
      </c>
      <c r="G54" s="335"/>
      <c r="H54" s="334" t="s">
        <v>78</v>
      </c>
      <c r="I54" s="338"/>
      <c r="J54" s="338"/>
      <c r="K54" s="339"/>
      <c r="L54" s="315"/>
      <c r="M54" s="282"/>
      <c r="N54" s="282"/>
      <c r="O54" s="298"/>
      <c r="P54" s="298"/>
      <c r="Q54" s="298"/>
      <c r="R54" s="298"/>
      <c r="S54" s="298"/>
      <c r="T54" s="298"/>
      <c r="U54" s="298"/>
      <c r="V54" s="334"/>
      <c r="W54" s="350"/>
      <c r="X54" s="299"/>
      <c r="Y54" s="298"/>
      <c r="Z54" s="298"/>
      <c r="AA54" s="298"/>
      <c r="AB54" s="298"/>
      <c r="AC54" s="298"/>
      <c r="AD54" s="298"/>
      <c r="AE54" s="298"/>
      <c r="AF54" s="298"/>
      <c r="AG54" s="298"/>
      <c r="AH54" s="298"/>
      <c r="AI54" s="298"/>
      <c r="AJ54" s="298"/>
      <c r="AK54" s="298"/>
      <c r="AL54" s="298"/>
      <c r="AM54" s="298"/>
      <c r="AN54" s="298"/>
      <c r="AO54" s="298"/>
    </row>
    <row r="55" spans="1:41" s="300" customFormat="1" ht="20.100000000000001" customHeight="1" x14ac:dyDescent="0.25">
      <c r="A55" s="487" t="s">
        <v>61</v>
      </c>
      <c r="B55" s="488">
        <f>IF(AND($D20&lt;&gt;"",$E20=""),$D20,IF(AND($D20="",$E20&lt;&gt;""),$E20,IF(AND($D20="",$F20&lt;&gt;""),$F20,0)))</f>
        <v>0</v>
      </c>
      <c r="C55" s="489" t="s">
        <v>26</v>
      </c>
      <c r="D55" s="490">
        <f>$I$20</f>
        <v>0</v>
      </c>
      <c r="E55" s="489" t="s">
        <v>27</v>
      </c>
      <c r="F55" s="493">
        <f>IF((YEAR(K$53)-YEAR(X35))*12+MONTH(K$53)-MONTH(X35)&lt;0,0,(YEAR(K$53)-YEAR(X35))*12+MONTH(K$53)-MONTH(X35))</f>
        <v>71</v>
      </c>
      <c r="G55" s="489" t="s">
        <v>28</v>
      </c>
      <c r="H55" s="329" t="str">
        <f>IF(AND(D20&lt;=0,OR(X20=1,V55=FALSE)),"S/O",
IF($I20&lt;F55,B55,
(B55/D55)*F55))</f>
        <v>S/O</v>
      </c>
      <c r="I55" s="494"/>
      <c r="J55" s="494"/>
      <c r="K55" s="495"/>
      <c r="L55" s="315"/>
      <c r="M55" s="282"/>
      <c r="N55" s="282"/>
      <c r="O55" s="298"/>
      <c r="P55" s="298"/>
      <c r="Q55" s="298"/>
      <c r="R55" s="298"/>
      <c r="S55" s="298"/>
      <c r="T55" s="298"/>
      <c r="U55" s="298"/>
      <c r="V55" s="329" t="b">
        <f>AND(E20&gt;0,J20="Canadien",K20="Non")</f>
        <v>0</v>
      </c>
      <c r="W55" s="349" t="str">
        <f>IF(X20&gt;0,"S/O",
IF(AND($E20&gt;0,K20="Oui"),"S/O (dist. apparenté au requéant)",
IF(AND($E20&gt;0,$X20=0,$J20="Canadien",$K20=""),"Information manquante",
IF(AND($E20&gt;0,$X20=0,$J20="",$K20&lt;&gt;"Oui"),"Information manquante",
IF(AND($E20&gt;0,$X20=0,$J20="Canadien",$K20="Non"),"ADA totale (droits CAN)",
IF(D20&gt;0,"Montant total des droits de diffusion",
IF(OR($J20="International",F20&gt;0),"S/O (droits int.)","")))))))</f>
        <v/>
      </c>
      <c r="X55" s="299"/>
      <c r="Y55" s="298"/>
      <c r="Z55" s="298"/>
      <c r="AA55" s="298"/>
      <c r="AB55" s="298"/>
      <c r="AC55" s="298"/>
      <c r="AD55" s="298"/>
      <c r="AE55" s="298"/>
      <c r="AF55" s="298"/>
      <c r="AG55" s="298"/>
      <c r="AH55" s="298"/>
      <c r="AI55" s="298"/>
      <c r="AJ55" s="298"/>
      <c r="AK55" s="298"/>
      <c r="AL55" s="298"/>
      <c r="AM55" s="298"/>
      <c r="AN55" s="298"/>
      <c r="AO55" s="298"/>
    </row>
    <row r="56" spans="1:41" s="300" customFormat="1" ht="24.9" customHeight="1" x14ac:dyDescent="0.25">
      <c r="A56" s="343"/>
      <c r="B56" s="492" t="str">
        <f>W55</f>
        <v/>
      </c>
      <c r="C56" s="337"/>
      <c r="D56" s="337" t="s">
        <v>238</v>
      </c>
      <c r="E56" s="335"/>
      <c r="F56" s="337" t="s">
        <v>77</v>
      </c>
      <c r="G56" s="335"/>
      <c r="H56" s="334" t="s">
        <v>78</v>
      </c>
      <c r="I56" s="338"/>
      <c r="J56" s="338"/>
      <c r="K56" s="339"/>
      <c r="L56" s="315"/>
      <c r="M56" s="282"/>
      <c r="N56" s="282"/>
      <c r="O56" s="298"/>
      <c r="P56" s="298"/>
      <c r="Q56" s="298"/>
      <c r="R56" s="298"/>
      <c r="S56" s="298"/>
      <c r="T56" s="298"/>
      <c r="U56" s="298"/>
      <c r="V56" s="334"/>
      <c r="W56" s="350"/>
      <c r="X56" s="299"/>
      <c r="Y56" s="298"/>
      <c r="Z56" s="298"/>
      <c r="AA56" s="298"/>
      <c r="AB56" s="298"/>
      <c r="AC56" s="298"/>
      <c r="AD56" s="298"/>
      <c r="AE56" s="298"/>
      <c r="AF56" s="298"/>
      <c r="AG56" s="298"/>
      <c r="AH56" s="298"/>
      <c r="AI56" s="298"/>
      <c r="AJ56" s="298"/>
      <c r="AK56" s="298"/>
      <c r="AL56" s="298"/>
      <c r="AM56" s="298"/>
      <c r="AN56" s="298"/>
      <c r="AO56" s="298"/>
    </row>
    <row r="57" spans="1:41" s="300" customFormat="1" ht="20.100000000000001" customHeight="1" x14ac:dyDescent="0.25">
      <c r="A57" s="487" t="s">
        <v>62</v>
      </c>
      <c r="B57" s="488">
        <f>IF(AND($D21&lt;&gt;"",$E21=""),$D21,IF(AND($D21="",$E21&lt;&gt;""),$E21,IF(AND($D21="",$F21&lt;&gt;""),$F21,0)))</f>
        <v>0</v>
      </c>
      <c r="C57" s="489" t="s">
        <v>26</v>
      </c>
      <c r="D57" s="490">
        <f>$I$21</f>
        <v>0</v>
      </c>
      <c r="E57" s="489" t="s">
        <v>27</v>
      </c>
      <c r="F57" s="493">
        <f>IF((YEAR(K$53)-YEAR(X36))*12+MONTH(K$53)-MONTH(X36)&lt;0,0,(YEAR(K$53)-YEAR(X36))*12+MONTH(K$53)-MONTH(X36))</f>
        <v>71</v>
      </c>
      <c r="G57" s="489" t="s">
        <v>28</v>
      </c>
      <c r="H57" s="329" t="str">
        <f>IF(AND(D21&lt;=0,OR(X21=1,V57=FALSE)),"S/O",
IF($I21&lt;F57,B57,
(B57/D57)*F57))</f>
        <v>S/O</v>
      </c>
      <c r="I57" s="494"/>
      <c r="J57" s="494"/>
      <c r="K57" s="495"/>
      <c r="L57" s="315"/>
      <c r="M57" s="282"/>
      <c r="N57" s="282"/>
      <c r="O57" s="298"/>
      <c r="P57" s="298"/>
      <c r="Q57" s="298"/>
      <c r="R57" s="298"/>
      <c r="S57" s="298"/>
      <c r="T57" s="298"/>
      <c r="U57" s="298"/>
      <c r="V57" s="329" t="b">
        <f>AND(E21&gt;0,J21="Canadien",K21="Non")</f>
        <v>0</v>
      </c>
      <c r="W57" s="349" t="str">
        <f>IF(X21&gt;0,"S/O",
IF(AND($E21&gt;0,K21="Oui"),"S/O (dist. apparenté au requéant)",
IF(AND($E21&gt;0,$X21=0,$J21="Canadien",$K21=""),"Information manquante",
IF(AND($E21&gt;0,$X21=0,$J21="",$K21&lt;&gt;"Oui"),"Information manquante",
IF(AND($E21&gt;0,$X21=0,$J21="Canadien",$K21="Non"),"ADA totale (droits CAN)",
IF(D21&gt;0,"Montant total des droits de diffusion",
IF(OR($J21="International",F21&gt;0),"S/O (droits int.)","")))))))</f>
        <v/>
      </c>
      <c r="X57" s="299"/>
      <c r="Y57" s="298"/>
      <c r="Z57" s="298"/>
      <c r="AA57" s="298"/>
      <c r="AB57" s="298"/>
      <c r="AC57" s="298"/>
      <c r="AD57" s="298"/>
      <c r="AE57" s="298"/>
      <c r="AF57" s="298"/>
      <c r="AG57" s="298"/>
      <c r="AH57" s="298"/>
      <c r="AI57" s="298"/>
      <c r="AJ57" s="298"/>
      <c r="AK57" s="298"/>
      <c r="AL57" s="298"/>
      <c r="AM57" s="298"/>
      <c r="AN57" s="298"/>
      <c r="AO57" s="298"/>
    </row>
    <row r="58" spans="1:41" s="300" customFormat="1" ht="24.9" customHeight="1" x14ac:dyDescent="0.25">
      <c r="A58" s="345"/>
      <c r="B58" s="492" t="str">
        <f>W57</f>
        <v/>
      </c>
      <c r="C58" s="337"/>
      <c r="D58" s="337" t="s">
        <v>76</v>
      </c>
      <c r="E58" s="335"/>
      <c r="F58" s="337" t="s">
        <v>77</v>
      </c>
      <c r="G58" s="335"/>
      <c r="H58" s="334" t="s">
        <v>78</v>
      </c>
      <c r="I58" s="338"/>
      <c r="J58" s="338"/>
      <c r="K58" s="339"/>
      <c r="L58" s="315"/>
      <c r="M58" s="282"/>
      <c r="N58" s="282"/>
      <c r="O58" s="298"/>
      <c r="P58" s="298"/>
      <c r="Q58" s="298"/>
      <c r="R58" s="298"/>
      <c r="S58" s="298"/>
      <c r="T58" s="298"/>
      <c r="U58" s="298"/>
      <c r="V58" s="334"/>
      <c r="W58" s="350"/>
      <c r="X58" s="299"/>
      <c r="Y58" s="298"/>
      <c r="Z58" s="298"/>
      <c r="AA58" s="298"/>
      <c r="AB58" s="298"/>
      <c r="AC58" s="298"/>
      <c r="AD58" s="298"/>
      <c r="AE58" s="298"/>
      <c r="AF58" s="298"/>
      <c r="AG58" s="298"/>
      <c r="AH58" s="298"/>
      <c r="AI58" s="298"/>
      <c r="AJ58" s="298"/>
      <c r="AK58" s="298"/>
      <c r="AL58" s="298"/>
      <c r="AM58" s="298"/>
      <c r="AN58" s="298"/>
      <c r="AO58" s="298"/>
    </row>
    <row r="59" spans="1:41" s="300" customFormat="1" ht="20.100000000000001" customHeight="1" x14ac:dyDescent="0.25">
      <c r="A59" s="487" t="s">
        <v>63</v>
      </c>
      <c r="B59" s="488">
        <f>IF(AND($D22&lt;&gt;"",$E22=""),$D22,IF(AND($D22="",$E22&lt;&gt;""),$E22,IF(AND($D22="",$F22&lt;&gt;""),$F22,0)))</f>
        <v>0</v>
      </c>
      <c r="C59" s="489" t="s">
        <v>26</v>
      </c>
      <c r="D59" s="493">
        <f>$I$22</f>
        <v>0</v>
      </c>
      <c r="E59" s="489" t="s">
        <v>27</v>
      </c>
      <c r="F59" s="493">
        <f>IF((YEAR(K$53)-YEAR(X37))*12+MONTH(K$53)-MONTH(X37)&lt;0,0,(YEAR(K$53)-YEAR(X37))*12+MONTH(K$53)-MONTH(X37))</f>
        <v>71</v>
      </c>
      <c r="G59" s="489" t="s">
        <v>28</v>
      </c>
      <c r="H59" s="329" t="str">
        <f>IF(AND(D22&lt;=0,OR(X22=1,V59=FALSE)),"S/O",
IF($I22&lt;F59,B59,
(B59/D59)*F59))</f>
        <v>S/O</v>
      </c>
      <c r="I59" s="494"/>
      <c r="J59" s="494"/>
      <c r="K59" s="495"/>
      <c r="L59" s="315"/>
      <c r="M59" s="282"/>
      <c r="N59" s="282"/>
      <c r="O59" s="298"/>
      <c r="P59" s="298"/>
      <c r="Q59" s="298"/>
      <c r="R59" s="298"/>
      <c r="S59" s="298"/>
      <c r="T59" s="298"/>
      <c r="U59" s="298"/>
      <c r="V59" s="329" t="b">
        <f>AND(E22&gt;0,J22="Canadien",K22="Non")</f>
        <v>0</v>
      </c>
      <c r="W59" s="349" t="str">
        <f>IF(X22&gt;0,"S/O",
IF(AND($E22&gt;0,K22="Oui"),"S/O (dist. apparenté au requéant)",
IF(AND($E22&gt;0,$X22=0,$J22="Canadien",$K22=""),"Information manquante",
IF(AND($E22&gt;0,$X22=0,$J22="",$K22&lt;&gt;"Oui"),"Information manquante",
IF(AND($E22&gt;0,$X22=0,$J22="Canadien",$K22="Non"),"ADA totale (droits CAN)",
IF(D22&gt;0,"Montant total des droits de diffusion",
IF(OR($J22="International",F22&gt;0),"S/O (droits int.)","")))))))</f>
        <v/>
      </c>
      <c r="Y59" s="298"/>
      <c r="Z59" s="298"/>
      <c r="AA59" s="298"/>
      <c r="AB59" s="298"/>
      <c r="AC59" s="298"/>
      <c r="AD59" s="298"/>
      <c r="AE59" s="298"/>
      <c r="AF59" s="298"/>
      <c r="AG59" s="298"/>
      <c r="AH59" s="298"/>
      <c r="AI59" s="298"/>
      <c r="AJ59" s="298"/>
      <c r="AK59" s="298"/>
      <c r="AL59" s="298"/>
      <c r="AM59" s="298"/>
      <c r="AN59" s="298"/>
      <c r="AO59" s="298"/>
    </row>
    <row r="60" spans="1:41" s="300" customFormat="1" ht="24.9" customHeight="1" x14ac:dyDescent="0.25">
      <c r="A60" s="333"/>
      <c r="B60" s="492" t="str">
        <f>$W59</f>
        <v/>
      </c>
      <c r="C60" s="337"/>
      <c r="D60" s="337" t="s">
        <v>76</v>
      </c>
      <c r="E60" s="335"/>
      <c r="F60" s="337" t="s">
        <v>77</v>
      </c>
      <c r="G60" s="335"/>
      <c r="H60" s="334" t="s">
        <v>78</v>
      </c>
      <c r="I60" s="338"/>
      <c r="J60" s="338"/>
      <c r="K60" s="339"/>
      <c r="L60" s="315"/>
      <c r="M60" s="282"/>
      <c r="N60" s="282"/>
      <c r="O60" s="298"/>
      <c r="P60" s="298"/>
      <c r="Q60" s="298"/>
      <c r="R60" s="298"/>
      <c r="S60" s="298"/>
      <c r="T60" s="298"/>
      <c r="U60" s="298"/>
      <c r="V60" s="334"/>
      <c r="W60" s="298"/>
      <c r="X60" s="298"/>
      <c r="Y60" s="298"/>
      <c r="Z60" s="298"/>
      <c r="AA60" s="298"/>
      <c r="AB60" s="298"/>
      <c r="AC60" s="298"/>
      <c r="AD60" s="298"/>
      <c r="AE60" s="298"/>
      <c r="AF60" s="298"/>
      <c r="AG60" s="298"/>
      <c r="AH60" s="298"/>
      <c r="AI60" s="298"/>
      <c r="AJ60" s="298"/>
      <c r="AK60" s="298"/>
      <c r="AL60" s="298"/>
      <c r="AM60" s="298"/>
      <c r="AN60" s="298"/>
      <c r="AO60" s="298"/>
    </row>
    <row r="61" spans="1:41" s="300" customFormat="1" ht="20.100000000000001" customHeight="1" x14ac:dyDescent="0.25">
      <c r="A61" s="487" t="s">
        <v>64</v>
      </c>
      <c r="B61" s="488">
        <f>IF(AND($D23&lt;&gt;"",$E23=""),$D23,IF(AND($D23="",$E23&lt;&gt;""),$E23,IF(AND($D23="",$F23&lt;&gt;""),$F23,0)))</f>
        <v>0</v>
      </c>
      <c r="C61" s="489" t="s">
        <v>26</v>
      </c>
      <c r="D61" s="493">
        <f>$I$23</f>
        <v>0</v>
      </c>
      <c r="E61" s="489" t="s">
        <v>27</v>
      </c>
      <c r="F61" s="493">
        <f>IF((YEAR(K$53)-YEAR(X38))*12+MONTH(K$53)-MONTH(X38)&lt;0,0,(YEAR(K$53)-YEAR(X38))*12+MONTH(K$53)-MONTH(X38))</f>
        <v>71</v>
      </c>
      <c r="G61" s="489" t="s">
        <v>28</v>
      </c>
      <c r="H61" s="329" t="str">
        <f>IF(AND(D23&lt;=0,OR(X23=1,V61=FALSE)),"S/O",
IF($I23&lt;F61,B61,
(B61/D61)*F61))</f>
        <v>S/O</v>
      </c>
      <c r="I61" s="494"/>
      <c r="J61" s="494"/>
      <c r="K61" s="495"/>
      <c r="L61" s="315"/>
      <c r="M61" s="282"/>
      <c r="N61" s="282"/>
      <c r="O61" s="298"/>
      <c r="P61" s="298"/>
      <c r="Q61" s="298"/>
      <c r="R61" s="298"/>
      <c r="S61" s="298"/>
      <c r="T61" s="298"/>
      <c r="U61" s="298"/>
      <c r="V61" s="329" t="b">
        <f>AND(E23&gt;0,J23="Canadien",K23="Non")</f>
        <v>0</v>
      </c>
      <c r="W61" s="349" t="str">
        <f>IF(X23&gt;0,"S/O",
IF(AND($E23&gt;0,K23="Oui"),"S/O (dist. apparenté au requéant)",
IF(AND($E23&gt;0,$X23=0,$J23="Canadien",$K23=""),"Information manquante",
IF(AND($E23&gt;0,$X23=0,$J23="",$K23&lt;&gt;"Oui"),"Information manquante",
IF(AND($E23&gt;0,$X23=0,$J23="Canadien",$K23="Non"),"ADA totale (droits CAN)",
IF(D23&gt;0,"Montant total des droits de diffusion",
IF(OR($J23="International",F23&gt;0),"S/O (droits int.)","")))))))</f>
        <v/>
      </c>
      <c r="Y61" s="298"/>
      <c r="Z61" s="298"/>
      <c r="AA61" s="298"/>
      <c r="AB61" s="298"/>
      <c r="AC61" s="298"/>
      <c r="AD61" s="298"/>
      <c r="AE61" s="298"/>
      <c r="AF61" s="298"/>
      <c r="AG61" s="298"/>
      <c r="AH61" s="298"/>
      <c r="AI61" s="298"/>
      <c r="AJ61" s="298"/>
      <c r="AK61" s="298"/>
      <c r="AL61" s="298"/>
      <c r="AM61" s="298"/>
      <c r="AN61" s="298"/>
      <c r="AO61" s="298"/>
    </row>
    <row r="62" spans="1:41" s="300" customFormat="1" ht="24.9" customHeight="1" x14ac:dyDescent="0.25">
      <c r="A62" s="343"/>
      <c r="B62" s="492" t="str">
        <f>$W61</f>
        <v/>
      </c>
      <c r="C62" s="337"/>
      <c r="D62" s="337" t="s">
        <v>76</v>
      </c>
      <c r="E62" s="335"/>
      <c r="F62" s="337" t="s">
        <v>77</v>
      </c>
      <c r="G62" s="335"/>
      <c r="H62" s="334" t="s">
        <v>78</v>
      </c>
      <c r="I62" s="338"/>
      <c r="J62" s="338"/>
      <c r="K62" s="339"/>
      <c r="L62" s="315"/>
      <c r="M62" s="282"/>
      <c r="N62" s="282"/>
      <c r="O62" s="298"/>
      <c r="P62" s="298"/>
      <c r="Q62" s="298"/>
      <c r="R62" s="298"/>
      <c r="S62" s="298"/>
      <c r="T62" s="298"/>
      <c r="U62" s="298"/>
      <c r="V62" s="334"/>
      <c r="W62" s="298"/>
      <c r="X62" s="298"/>
      <c r="Y62" s="298"/>
      <c r="Z62" s="298"/>
      <c r="AA62" s="298"/>
      <c r="AB62" s="298"/>
      <c r="AC62" s="298"/>
      <c r="AD62" s="298"/>
      <c r="AE62" s="298"/>
      <c r="AF62" s="298"/>
      <c r="AG62" s="298"/>
      <c r="AH62" s="298"/>
      <c r="AI62" s="298"/>
      <c r="AJ62" s="298"/>
      <c r="AK62" s="298"/>
      <c r="AL62" s="298"/>
      <c r="AM62" s="298"/>
      <c r="AN62" s="298"/>
      <c r="AO62" s="298"/>
    </row>
    <row r="63" spans="1:41" s="300" customFormat="1" ht="20.100000000000001" customHeight="1" x14ac:dyDescent="0.25">
      <c r="A63" s="487" t="s">
        <v>65</v>
      </c>
      <c r="B63" s="488">
        <f>IF(AND($D24&lt;&gt;"",$E24=""),$D24,IF(AND($D24="",$E24&lt;&gt;""),$E24,IF(AND($D24="",$F24&lt;&gt;""),$F24,0)))</f>
        <v>0</v>
      </c>
      <c r="C63" s="489" t="s">
        <v>26</v>
      </c>
      <c r="D63" s="493">
        <f>$I$24</f>
        <v>0</v>
      </c>
      <c r="E63" s="489" t="s">
        <v>27</v>
      </c>
      <c r="F63" s="493">
        <f>IF((YEAR(K$53)-YEAR(X39))*12+MONTH(K$53)-MONTH(X39)&lt;0,0,(YEAR(K$53)-YEAR(X39))*12+MONTH(K$53)-MONTH(X39))</f>
        <v>71</v>
      </c>
      <c r="G63" s="489" t="s">
        <v>28</v>
      </c>
      <c r="H63" s="329" t="str">
        <f>IF(AND(D24&lt;=0,OR(X24=1,V63=FALSE)),"S/O",
IF($I24&lt;F63,B63,
(B63/D63)*F63))</f>
        <v>S/O</v>
      </c>
      <c r="I63" s="494"/>
      <c r="J63" s="494"/>
      <c r="K63" s="495"/>
      <c r="L63" s="315"/>
      <c r="M63" s="282"/>
      <c r="N63" s="282"/>
      <c r="O63" s="298"/>
      <c r="P63" s="298"/>
      <c r="Q63" s="298"/>
      <c r="R63" s="298"/>
      <c r="S63" s="298"/>
      <c r="T63" s="298"/>
      <c r="U63" s="298"/>
      <c r="V63" s="329" t="b">
        <f>AND(E24&gt;0,J24="Canadien",K24="Non")</f>
        <v>0</v>
      </c>
      <c r="W63" s="349" t="str">
        <f>IF(X24&gt;0,"S/O",
IF(AND($E24&gt;0,K24="Oui"),"S/O (dist. apparenté au requéant)",
IF(AND($E24&gt;0,$X24=0,$J24="Canadien",$K24=""),"Information manquante",
IF(AND($E24&gt;0,$X24=0,$J24="",$K24&lt;&gt;"Oui"),"Information manquante",
IF(AND($E24&gt;0,$X24=0,$J24="Canadien",$K24="Non"),"ADA totale (droits CAN)",
IF(D24&gt;0,"Montant total des droits de diffusion",
IF(OR($J24="International",F24&gt;0),"S/O (droits int.)","")))))))</f>
        <v/>
      </c>
      <c r="X63" s="298"/>
      <c r="Y63" s="298"/>
      <c r="Z63" s="298"/>
      <c r="AA63" s="298"/>
      <c r="AB63" s="298"/>
      <c r="AC63" s="298"/>
      <c r="AD63" s="298"/>
      <c r="AE63" s="298"/>
      <c r="AF63" s="298"/>
      <c r="AG63" s="298"/>
      <c r="AH63" s="298"/>
      <c r="AI63" s="298"/>
      <c r="AJ63" s="298"/>
      <c r="AK63" s="298"/>
      <c r="AL63" s="298"/>
      <c r="AM63" s="298"/>
      <c r="AN63" s="298"/>
      <c r="AO63" s="298"/>
    </row>
    <row r="64" spans="1:41" s="300" customFormat="1" ht="24.9" customHeight="1" x14ac:dyDescent="0.25">
      <c r="A64" s="346"/>
      <c r="B64" s="496" t="str">
        <f>$W63</f>
        <v/>
      </c>
      <c r="C64" s="336"/>
      <c r="D64" s="336" t="s">
        <v>76</v>
      </c>
      <c r="E64" s="330"/>
      <c r="F64" s="336" t="s">
        <v>77</v>
      </c>
      <c r="G64" s="330"/>
      <c r="H64" s="347" t="s">
        <v>78</v>
      </c>
      <c r="I64" s="341"/>
      <c r="J64" s="341"/>
      <c r="K64" s="342"/>
      <c r="L64" s="315"/>
      <c r="M64" s="282"/>
      <c r="N64" s="282"/>
      <c r="O64" s="298"/>
      <c r="P64" s="298"/>
      <c r="Q64" s="298"/>
      <c r="R64" s="298"/>
      <c r="S64" s="298"/>
      <c r="T64" s="298"/>
      <c r="U64" s="298"/>
      <c r="V64" s="299"/>
      <c r="W64" s="298"/>
      <c r="X64" s="298"/>
      <c r="Y64" s="298"/>
      <c r="Z64" s="298"/>
      <c r="AA64" s="298"/>
      <c r="AB64" s="298"/>
      <c r="AC64" s="298"/>
      <c r="AD64" s="298"/>
      <c r="AE64" s="298"/>
      <c r="AF64" s="298"/>
      <c r="AG64" s="298"/>
      <c r="AH64" s="298"/>
      <c r="AI64" s="298"/>
      <c r="AJ64" s="298"/>
      <c r="AK64" s="298"/>
      <c r="AL64" s="298"/>
      <c r="AM64" s="298"/>
      <c r="AN64" s="298"/>
      <c r="AO64" s="298"/>
    </row>
    <row r="65" spans="1:45" s="300" customFormat="1" ht="15.6" x14ac:dyDescent="0.25">
      <c r="A65" s="298"/>
      <c r="B65" s="298"/>
      <c r="C65" s="298"/>
      <c r="D65" s="298"/>
      <c r="E65" s="298"/>
      <c r="F65" s="298"/>
      <c r="G65" s="298"/>
      <c r="H65" s="298"/>
      <c r="I65" s="298"/>
      <c r="J65" s="298"/>
      <c r="K65" s="298"/>
      <c r="L65" s="298"/>
      <c r="M65" s="282"/>
      <c r="N65" s="282"/>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298"/>
      <c r="AN65" s="298"/>
      <c r="AO65" s="298"/>
    </row>
    <row r="66" spans="1:45" s="300" customFormat="1" ht="20.100000000000001" customHeight="1" x14ac:dyDescent="0.25">
      <c r="A66" s="497" t="s">
        <v>239</v>
      </c>
      <c r="B66" s="498"/>
      <c r="C66" s="499"/>
      <c r="D66" s="315"/>
      <c r="E66" s="315"/>
      <c r="F66" s="315"/>
      <c r="G66" s="500" t="s">
        <v>240</v>
      </c>
      <c r="H66" s="501"/>
      <c r="I66" s="502"/>
      <c r="J66" s="503"/>
      <c r="K66" s="501"/>
      <c r="L66" s="315"/>
      <c r="M66" s="298"/>
      <c r="N66" s="282"/>
      <c r="O66" s="298"/>
      <c r="P66" s="298"/>
      <c r="Q66" s="298"/>
      <c r="R66" s="298"/>
      <c r="S66" s="298"/>
      <c r="T66" s="298"/>
      <c r="U66" s="337"/>
      <c r="V66" s="298"/>
      <c r="W66" s="298"/>
      <c r="X66" s="298"/>
      <c r="Y66" s="298"/>
      <c r="Z66" s="298"/>
      <c r="AA66" s="298"/>
      <c r="AB66" s="298"/>
      <c r="AC66" s="298"/>
      <c r="AD66" s="298"/>
      <c r="AE66" s="298"/>
      <c r="AF66" s="298"/>
      <c r="AG66" s="298"/>
      <c r="AH66" s="298"/>
      <c r="AI66" s="298"/>
      <c r="AJ66" s="298"/>
      <c r="AK66" s="298"/>
    </row>
    <row r="67" spans="1:45" s="300" customFormat="1" ht="67.95" customHeight="1" x14ac:dyDescent="0.25">
      <c r="A67" s="504">
        <v>1</v>
      </c>
      <c r="B67" s="428" t="s">
        <v>79</v>
      </c>
      <c r="C67" s="505" t="s">
        <v>80</v>
      </c>
      <c r="D67" s="505" t="s">
        <v>81</v>
      </c>
      <c r="E67" s="506" t="s">
        <v>82</v>
      </c>
      <c r="F67" s="506" t="s">
        <v>83</v>
      </c>
      <c r="G67" s="507" t="s">
        <v>241</v>
      </c>
      <c r="H67" s="501"/>
      <c r="I67" s="502"/>
      <c r="J67" s="503"/>
      <c r="K67" s="501"/>
      <c r="M67" s="298"/>
      <c r="N67" s="298"/>
      <c r="O67" s="298"/>
      <c r="P67" s="298"/>
      <c r="Q67" s="298"/>
      <c r="R67" s="298"/>
      <c r="S67" s="298"/>
      <c r="T67" s="298"/>
      <c r="U67" s="337"/>
      <c r="V67" s="298"/>
      <c r="W67" s="298"/>
      <c r="X67" s="298"/>
      <c r="Y67" s="298"/>
      <c r="Z67" s="298"/>
      <c r="AA67" s="298"/>
      <c r="AB67" s="298"/>
      <c r="AC67" s="298"/>
      <c r="AD67" s="298"/>
      <c r="AE67" s="298"/>
      <c r="AF67" s="298"/>
      <c r="AG67" s="298"/>
      <c r="AH67" s="298"/>
      <c r="AI67" s="298"/>
      <c r="AJ67" s="298"/>
      <c r="AK67" s="298"/>
      <c r="AL67" s="298"/>
      <c r="AM67" s="298"/>
      <c r="AN67" s="298"/>
      <c r="AO67" s="298"/>
      <c r="AP67" s="298"/>
    </row>
    <row r="68" spans="1:45" s="300" customFormat="1" ht="15.6" hidden="1" x14ac:dyDescent="0.3">
      <c r="A68" s="508"/>
      <c r="B68" s="315"/>
      <c r="C68" s="315"/>
      <c r="D68" s="315"/>
      <c r="E68" s="315"/>
      <c r="F68" s="315"/>
      <c r="G68" s="509"/>
      <c r="H68" s="501"/>
      <c r="I68" s="502" t="s">
        <v>242</v>
      </c>
      <c r="J68" s="510" t="s">
        <v>51</v>
      </c>
      <c r="K68" s="510"/>
      <c r="M68" s="298"/>
      <c r="N68" s="298"/>
      <c r="O68" s="298"/>
      <c r="P68" s="298"/>
      <c r="Q68" s="298"/>
      <c r="R68" s="298"/>
      <c r="S68" s="298"/>
      <c r="T68" s="298"/>
      <c r="U68" s="337"/>
      <c r="V68" s="298"/>
      <c r="W68" s="298"/>
      <c r="X68" s="298"/>
      <c r="Y68" s="298"/>
      <c r="Z68" s="298"/>
      <c r="AA68" s="298"/>
      <c r="AB68" s="298"/>
      <c r="AC68" s="298"/>
      <c r="AD68" s="298"/>
      <c r="AE68" s="298"/>
      <c r="AF68" s="298"/>
      <c r="AG68" s="298"/>
      <c r="AH68" s="298"/>
      <c r="AI68" s="298"/>
      <c r="AJ68" s="298"/>
      <c r="AK68" s="298"/>
      <c r="AL68" s="298"/>
      <c r="AM68" s="298"/>
      <c r="AN68" s="298"/>
      <c r="AO68" s="298"/>
      <c r="AP68" s="298"/>
    </row>
    <row r="69" spans="1:45" s="300" customFormat="1" ht="15.6" hidden="1" x14ac:dyDescent="0.3">
      <c r="A69" s="508"/>
      <c r="B69" s="315"/>
      <c r="C69" s="315"/>
      <c r="D69" s="315"/>
      <c r="E69" s="315"/>
      <c r="F69" s="315"/>
      <c r="G69" s="509"/>
      <c r="H69" s="501"/>
      <c r="I69" s="504" t="s">
        <v>200</v>
      </c>
      <c r="J69" s="511" t="s">
        <v>90</v>
      </c>
      <c r="K69" s="512" t="s">
        <v>143</v>
      </c>
      <c r="M69" s="298"/>
      <c r="N69" s="298"/>
      <c r="O69" s="298"/>
      <c r="P69" s="298"/>
      <c r="Q69" s="298"/>
      <c r="R69" s="298"/>
      <c r="S69" s="298"/>
      <c r="T69" s="298"/>
      <c r="U69" s="337"/>
      <c r="V69" s="298"/>
      <c r="W69" s="298"/>
      <c r="X69" s="298"/>
      <c r="Y69" s="298"/>
      <c r="Z69" s="298"/>
      <c r="AA69" s="298"/>
      <c r="AB69" s="298"/>
      <c r="AC69" s="298"/>
      <c r="AD69" s="298"/>
      <c r="AE69" s="298"/>
      <c r="AF69" s="298"/>
      <c r="AG69" s="298"/>
      <c r="AH69" s="298"/>
      <c r="AI69" s="298"/>
      <c r="AJ69" s="298"/>
      <c r="AK69" s="298"/>
      <c r="AL69" s="298"/>
      <c r="AM69" s="298"/>
      <c r="AN69" s="298"/>
      <c r="AO69" s="298"/>
      <c r="AP69" s="298"/>
    </row>
    <row r="70" spans="1:45" s="299" customFormat="1" ht="15.6" hidden="1" x14ac:dyDescent="0.3">
      <c r="A70" s="508"/>
      <c r="B70" s="315"/>
      <c r="C70" s="315"/>
      <c r="D70" s="315"/>
      <c r="E70" s="315"/>
      <c r="F70" s="315"/>
      <c r="G70" s="509"/>
      <c r="H70" s="513"/>
      <c r="I70" s="502"/>
      <c r="J70" s="504"/>
      <c r="K70" s="514" t="s">
        <v>85</v>
      </c>
      <c r="M70" s="298"/>
      <c r="N70" s="298"/>
      <c r="O70" s="298"/>
      <c r="P70" s="298"/>
      <c r="Q70" s="298"/>
      <c r="R70" s="298"/>
      <c r="S70" s="298"/>
      <c r="T70" s="298"/>
      <c r="U70" s="337"/>
      <c r="V70" s="298"/>
      <c r="W70" s="298"/>
      <c r="X70" s="298"/>
      <c r="Y70" s="298"/>
      <c r="Z70" s="298"/>
      <c r="AA70" s="298"/>
      <c r="AB70" s="298"/>
      <c r="AC70" s="298"/>
      <c r="AD70" s="298"/>
      <c r="AE70" s="298"/>
      <c r="AF70" s="298"/>
      <c r="AG70" s="298"/>
      <c r="AH70" s="298"/>
      <c r="AI70" s="298"/>
      <c r="AJ70" s="298"/>
      <c r="AK70" s="298"/>
      <c r="AL70" s="298"/>
      <c r="AM70" s="298"/>
      <c r="AN70" s="298"/>
      <c r="AO70" s="298"/>
      <c r="AP70" s="298"/>
    </row>
    <row r="71" spans="1:45" s="299" customFormat="1" ht="15.6" hidden="1" x14ac:dyDescent="0.3">
      <c r="A71" s="508"/>
      <c r="B71" s="315"/>
      <c r="C71" s="315"/>
      <c r="D71" s="315"/>
      <c r="E71" s="315"/>
      <c r="F71" s="315"/>
      <c r="G71" s="509"/>
      <c r="H71" s="513"/>
      <c r="I71" s="510"/>
      <c r="J71" s="515"/>
      <c r="K71" s="516" t="s">
        <v>145</v>
      </c>
      <c r="M71" s="298"/>
      <c r="N71" s="298"/>
      <c r="O71" s="298"/>
      <c r="P71" s="298"/>
      <c r="Q71" s="298"/>
      <c r="R71" s="298"/>
      <c r="S71" s="298"/>
      <c r="T71" s="298"/>
      <c r="U71" s="337"/>
      <c r="V71" s="298"/>
      <c r="W71" s="298"/>
      <c r="X71" s="298"/>
      <c r="Y71" s="298"/>
      <c r="Z71" s="298"/>
      <c r="AA71" s="298"/>
      <c r="AB71" s="298"/>
      <c r="AC71" s="298"/>
      <c r="AD71" s="298"/>
      <c r="AE71" s="298"/>
      <c r="AF71" s="298"/>
      <c r="AG71" s="298"/>
      <c r="AH71" s="298"/>
      <c r="AI71" s="298"/>
      <c r="AJ71" s="298"/>
      <c r="AK71" s="298"/>
      <c r="AL71" s="298"/>
      <c r="AM71" s="298"/>
      <c r="AN71" s="298"/>
      <c r="AO71" s="298"/>
      <c r="AP71" s="298"/>
    </row>
    <row r="72" spans="1:45" s="299" customFormat="1" ht="30" customHeight="1" x14ac:dyDescent="0.25">
      <c r="A72" s="512"/>
      <c r="B72" s="236" t="s">
        <v>89</v>
      </c>
      <c r="C72" s="517">
        <v>0.1</v>
      </c>
      <c r="D72" s="258" t="str">
        <f>IF(E5&gt;0,ROUND(($E$5*C72),0),"S/O")</f>
        <v>S/O</v>
      </c>
      <c r="E72" s="258" t="str">
        <f>IF(D72="S/O","S/O",
IF(G$40+MIN(E$25,MAX(D72-G$40,0))&gt;=D72,"Oui",
IF(AND(OR($A$67=2,$A$67=3),G$40+MIN(E$25,MAX(D72-G$40,0))&gt;=75%*D72,
G$40+MIN(E$25,MAX(D72-G$40,0))+MIN(F$25,D72-G$40-MIN(E$25,MAX(D72-G$40,0)))&gt;=D72),"Oui","Non")))</f>
        <v>S/O</v>
      </c>
      <c r="F72" s="258" t="str">
        <f>IF(E72="S/O","S/O",ROUND(G$40+MIN(H$40,E$25)+MIN(I$40,F$25)-D72,0))</f>
        <v>S/O</v>
      </c>
      <c r="G72" s="259" t="str">
        <f>IF(E72="S/O","S/O",IF(AND(OR($A$67=2,$A$67=3),F$25&gt;0,H$40+G$40&gt;=75%*D72),MAX(ROUND(D72-H$40-G$40,0),0),0))</f>
        <v>S/O</v>
      </c>
      <c r="H72" s="513"/>
      <c r="I72" s="504"/>
      <c r="J72" s="518"/>
      <c r="K72" s="516" t="s">
        <v>87</v>
      </c>
      <c r="M72" s="298"/>
      <c r="N72" s="298"/>
      <c r="O72" s="298"/>
      <c r="P72" s="298"/>
      <c r="Q72" s="298"/>
      <c r="R72" s="298"/>
      <c r="S72" s="298"/>
      <c r="T72" s="298"/>
      <c r="U72" s="298"/>
      <c r="V72" s="298"/>
      <c r="W72" s="298"/>
      <c r="X72" s="298"/>
      <c r="Y72" s="298"/>
      <c r="Z72" s="298"/>
      <c r="AA72" s="298"/>
      <c r="AB72" s="298"/>
      <c r="AC72" s="298"/>
      <c r="AD72" s="298"/>
      <c r="AE72" s="298"/>
      <c r="AF72" s="298"/>
      <c r="AG72" s="298"/>
      <c r="AH72" s="298"/>
      <c r="AI72" s="298"/>
      <c r="AJ72" s="298"/>
      <c r="AK72" s="298"/>
      <c r="AL72" s="298"/>
      <c r="AM72" s="298"/>
      <c r="AN72" s="298"/>
      <c r="AO72" s="298"/>
      <c r="AP72" s="298"/>
    </row>
    <row r="73" spans="1:45" s="299" customFormat="1" ht="18" customHeight="1" x14ac:dyDescent="0.25">
      <c r="A73" s="315"/>
      <c r="B73" s="315"/>
      <c r="C73" s="315"/>
      <c r="D73" s="315"/>
      <c r="E73" s="315"/>
      <c r="F73" s="315"/>
      <c r="G73" s="315"/>
      <c r="H73" s="315"/>
      <c r="I73" s="519"/>
      <c r="J73" s="520"/>
      <c r="M73" s="298"/>
      <c r="N73" s="298"/>
      <c r="O73" s="298"/>
      <c r="P73" s="298"/>
      <c r="Q73" s="298"/>
      <c r="R73" s="298"/>
      <c r="S73" s="298"/>
      <c r="T73" s="298"/>
      <c r="U73" s="298"/>
      <c r="V73" s="298"/>
      <c r="W73" s="298"/>
      <c r="X73" s="298"/>
      <c r="Y73" s="298"/>
      <c r="Z73" s="298"/>
      <c r="AA73" s="298"/>
      <c r="AB73" s="298"/>
      <c r="AC73" s="298"/>
      <c r="AD73" s="298"/>
      <c r="AE73" s="298"/>
      <c r="AF73" s="298"/>
      <c r="AG73" s="298"/>
      <c r="AH73" s="298"/>
      <c r="AI73" s="298"/>
      <c r="AJ73" s="298"/>
      <c r="AK73" s="298"/>
      <c r="AL73" s="298"/>
      <c r="AM73" s="298"/>
      <c r="AN73" s="298"/>
      <c r="AO73" s="298"/>
      <c r="AP73" s="298"/>
    </row>
    <row r="74" spans="1:45" s="299" customFormat="1" ht="18" hidden="1" customHeight="1" x14ac:dyDescent="0.25">
      <c r="A74" s="315"/>
      <c r="B74" s="315"/>
      <c r="C74" s="315"/>
      <c r="D74" s="315"/>
      <c r="E74" s="315"/>
      <c r="F74" s="315"/>
      <c r="G74" s="315"/>
      <c r="H74" s="315"/>
      <c r="I74" s="521"/>
      <c r="J74" s="519"/>
      <c r="K74" s="519"/>
      <c r="M74" s="298"/>
      <c r="N74" s="298"/>
      <c r="O74" s="298"/>
      <c r="P74" s="298"/>
      <c r="Q74" s="298"/>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298"/>
      <c r="AO74" s="298"/>
      <c r="AP74" s="298"/>
    </row>
    <row r="75" spans="1:45" s="299" customFormat="1" ht="18" hidden="1" customHeight="1" x14ac:dyDescent="0.25">
      <c r="A75" s="315"/>
      <c r="B75" s="315"/>
      <c r="C75" s="315"/>
      <c r="D75" s="315"/>
      <c r="E75" s="315"/>
      <c r="F75" s="315"/>
      <c r="G75" s="315"/>
      <c r="H75" s="315"/>
      <c r="I75" s="472"/>
      <c r="J75" s="472"/>
      <c r="K75" s="472"/>
      <c r="L75" s="472"/>
      <c r="M75" s="298"/>
      <c r="N75" s="298"/>
      <c r="O75" s="298"/>
      <c r="P75" s="298"/>
      <c r="Q75" s="298"/>
      <c r="R75" s="298"/>
      <c r="S75" s="298"/>
      <c r="T75" s="298"/>
      <c r="U75" s="298"/>
      <c r="V75" s="298"/>
      <c r="W75" s="298"/>
      <c r="X75" s="298"/>
      <c r="Y75" s="298"/>
      <c r="Z75" s="298"/>
      <c r="AA75" s="298"/>
      <c r="AB75" s="298"/>
      <c r="AC75" s="298"/>
      <c r="AD75" s="298"/>
      <c r="AE75" s="298"/>
      <c r="AF75" s="298"/>
      <c r="AG75" s="298"/>
      <c r="AH75" s="298"/>
      <c r="AI75" s="298"/>
      <c r="AJ75" s="298"/>
      <c r="AK75" s="298"/>
      <c r="AL75" s="298"/>
      <c r="AM75" s="298"/>
      <c r="AN75" s="298"/>
      <c r="AO75" s="298"/>
    </row>
    <row r="76" spans="1:45" s="522" customFormat="1" ht="18" hidden="1" customHeight="1" x14ac:dyDescent="0.25">
      <c r="H76" s="472"/>
      <c r="I76" s="472"/>
      <c r="J76" s="472"/>
      <c r="K76" s="472"/>
      <c r="L76" s="302"/>
      <c r="M76" s="298"/>
      <c r="N76" s="302"/>
      <c r="O76" s="302"/>
      <c r="P76" s="302"/>
      <c r="Q76" s="302"/>
      <c r="R76" s="302"/>
      <c r="S76" s="302"/>
      <c r="T76" s="302"/>
      <c r="U76" s="302"/>
      <c r="V76" s="298"/>
      <c r="W76" s="302"/>
      <c r="X76" s="302"/>
      <c r="Y76" s="302"/>
      <c r="Z76" s="302"/>
      <c r="AA76" s="302"/>
      <c r="AB76" s="302"/>
      <c r="AC76" s="302"/>
      <c r="AD76" s="302"/>
      <c r="AE76" s="302"/>
      <c r="AF76" s="302"/>
      <c r="AG76" s="302"/>
      <c r="AH76" s="302"/>
      <c r="AI76" s="302"/>
      <c r="AJ76" s="302"/>
      <c r="AK76" s="302"/>
      <c r="AL76" s="302"/>
      <c r="AM76" s="302"/>
      <c r="AN76" s="302"/>
      <c r="AO76" s="302"/>
    </row>
    <row r="77" spans="1:45" s="522" customFormat="1" ht="18" hidden="1" customHeight="1" x14ac:dyDescent="0.25">
      <c r="H77" s="472"/>
      <c r="I77" s="472"/>
      <c r="J77" s="472"/>
      <c r="K77" s="472"/>
      <c r="L77" s="302"/>
      <c r="M77" s="298"/>
      <c r="N77" s="302"/>
      <c r="O77" s="302"/>
      <c r="P77" s="302"/>
      <c r="Q77" s="302"/>
      <c r="R77" s="302"/>
      <c r="S77" s="302"/>
      <c r="T77" s="302"/>
      <c r="U77" s="302"/>
      <c r="V77" s="298"/>
      <c r="W77" s="302"/>
      <c r="X77" s="302"/>
      <c r="Y77" s="302"/>
      <c r="Z77" s="302"/>
      <c r="AA77" s="302"/>
      <c r="AB77" s="302"/>
      <c r="AC77" s="302"/>
      <c r="AD77" s="302"/>
      <c r="AE77" s="302"/>
      <c r="AF77" s="302"/>
      <c r="AG77" s="302"/>
      <c r="AH77" s="302"/>
      <c r="AI77" s="302"/>
      <c r="AJ77" s="302"/>
      <c r="AK77" s="302"/>
      <c r="AL77" s="302"/>
      <c r="AM77" s="302"/>
      <c r="AN77" s="302"/>
      <c r="AO77" s="302"/>
    </row>
    <row r="78" spans="1:45" s="300" customFormat="1" ht="18" hidden="1" customHeight="1" x14ac:dyDescent="0.25">
      <c r="A78" s="298"/>
      <c r="B78" s="298"/>
      <c r="C78" s="298"/>
      <c r="D78" s="298"/>
      <c r="E78" s="298"/>
      <c r="F78" s="298"/>
      <c r="G78" s="298"/>
      <c r="H78" s="298"/>
      <c r="I78" s="298"/>
      <c r="J78" s="298"/>
      <c r="K78" s="298"/>
      <c r="L78" s="298"/>
      <c r="M78" s="302"/>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298"/>
    </row>
    <row r="79" spans="1:45" s="299" customFormat="1" ht="18" hidden="1" customHeight="1" x14ac:dyDescent="0.25">
      <c r="C79" s="300"/>
      <c r="D79" s="300"/>
      <c r="E79" s="300"/>
      <c r="F79" s="300"/>
      <c r="G79" s="300"/>
      <c r="H79" s="300"/>
      <c r="I79" s="298"/>
      <c r="J79" s="298"/>
      <c r="K79" s="298"/>
      <c r="L79" s="298"/>
      <c r="M79" s="298"/>
      <c r="N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row>
    <row r="80" spans="1:45" s="523" customFormat="1" ht="20.100000000000001" customHeight="1" x14ac:dyDescent="0.25">
      <c r="A80" s="606" t="s">
        <v>147</v>
      </c>
      <c r="B80" s="606"/>
      <c r="C80" s="27"/>
      <c r="D80" s="27"/>
      <c r="E80" s="26"/>
      <c r="F80" s="26"/>
      <c r="G80" s="26"/>
      <c r="H80" s="26"/>
      <c r="I80" s="26"/>
      <c r="J80" s="26"/>
      <c r="K80" s="26"/>
      <c r="L80" s="26"/>
      <c r="M80" s="298"/>
      <c r="N80" s="421"/>
      <c r="O80" s="421"/>
      <c r="P80" s="421"/>
      <c r="Q80" s="421"/>
      <c r="R80" s="421"/>
      <c r="S80" s="421"/>
      <c r="T80" s="421"/>
      <c r="U80" s="421"/>
      <c r="V80" s="298"/>
      <c r="W80" s="421"/>
      <c r="X80" s="421"/>
      <c r="Y80" s="421"/>
      <c r="Z80" s="421"/>
      <c r="AA80" s="421"/>
      <c r="AB80" s="421"/>
      <c r="AC80" s="421"/>
      <c r="AD80" s="421"/>
      <c r="AE80" s="421"/>
      <c r="AF80" s="421"/>
      <c r="AG80" s="421"/>
    </row>
    <row r="81" spans="1:49" s="523" customFormat="1" ht="30" customHeight="1" x14ac:dyDescent="0.25">
      <c r="A81" s="27"/>
      <c r="B81" s="27"/>
      <c r="C81" s="153"/>
      <c r="D81" s="594" t="s">
        <v>154</v>
      </c>
      <c r="E81" s="594"/>
      <c r="F81" s="595"/>
      <c r="G81" s="596" t="s">
        <v>155</v>
      </c>
      <c r="H81" s="597"/>
      <c r="I81" s="598"/>
      <c r="J81" s="594" t="s">
        <v>156</v>
      </c>
      <c r="K81" s="594"/>
      <c r="L81" s="595"/>
      <c r="M81" s="315"/>
      <c r="N81" s="315"/>
      <c r="O81" s="315"/>
      <c r="P81" s="315"/>
      <c r="Q81" s="315"/>
      <c r="R81" s="315"/>
      <c r="S81" s="421"/>
      <c r="T81" s="421"/>
      <c r="U81" s="421"/>
      <c r="V81" s="298"/>
      <c r="W81" s="421"/>
      <c r="X81" s="421"/>
      <c r="Y81" s="421"/>
      <c r="Z81" s="421"/>
      <c r="AA81" s="421"/>
      <c r="AB81" s="421"/>
      <c r="AC81" s="421"/>
      <c r="AD81" s="421"/>
      <c r="AE81" s="421"/>
      <c r="AF81" s="421"/>
      <c r="AG81" s="421"/>
      <c r="AH81" s="421"/>
      <c r="AI81" s="421"/>
      <c r="AJ81" s="421"/>
      <c r="AK81" s="421"/>
      <c r="AL81" s="421"/>
    </row>
    <row r="82" spans="1:49" s="527" customFormat="1" ht="48" customHeight="1" x14ac:dyDescent="0.25">
      <c r="A82" s="102"/>
      <c r="B82" s="559" t="s">
        <v>79</v>
      </c>
      <c r="C82" s="601"/>
      <c r="D82" s="154" t="s">
        <v>144</v>
      </c>
      <c r="E82" s="154" t="s">
        <v>162</v>
      </c>
      <c r="F82" s="154" t="s">
        <v>93</v>
      </c>
      <c r="G82" s="242" t="s">
        <v>144</v>
      </c>
      <c r="H82" s="242" t="s">
        <v>162</v>
      </c>
      <c r="I82" s="242" t="s">
        <v>93</v>
      </c>
      <c r="J82" s="154" t="s">
        <v>144</v>
      </c>
      <c r="K82" s="154" t="s">
        <v>162</v>
      </c>
      <c r="L82" s="154" t="s">
        <v>93</v>
      </c>
      <c r="M82" s="315"/>
      <c r="N82" s="315"/>
      <c r="O82" s="315"/>
      <c r="P82" s="315"/>
      <c r="Q82" s="315"/>
      <c r="R82" s="315"/>
      <c r="S82" s="524"/>
      <c r="T82" s="525"/>
      <c r="U82" s="525"/>
      <c r="V82" s="526"/>
      <c r="W82" s="525"/>
      <c r="X82" s="525"/>
      <c r="Y82" s="525"/>
      <c r="Z82" s="525"/>
      <c r="AA82" s="525"/>
      <c r="AB82" s="525"/>
      <c r="AC82" s="525"/>
      <c r="AD82" s="525"/>
      <c r="AE82" s="525"/>
      <c r="AF82" s="525"/>
      <c r="AG82" s="525"/>
      <c r="AH82" s="525"/>
      <c r="AI82" s="525"/>
      <c r="AJ82" s="525"/>
      <c r="AK82" s="525"/>
      <c r="AL82" s="525"/>
      <c r="AM82" s="525"/>
      <c r="AN82" s="525"/>
      <c r="AO82" s="525"/>
      <c r="AP82" s="525"/>
      <c r="AQ82" s="525"/>
      <c r="AR82" s="525"/>
      <c r="AS82" s="525"/>
      <c r="AT82" s="525"/>
      <c r="AU82" s="525"/>
      <c r="AV82" s="525"/>
      <c r="AW82" s="525"/>
    </row>
    <row r="83" spans="1:49" s="522" customFormat="1" ht="110.1" customHeight="1" x14ac:dyDescent="0.25">
      <c r="A83" s="99"/>
      <c r="B83" s="152" t="str">
        <f>B72</f>
        <v>Projets de langues diverses</v>
      </c>
      <c r="C83" s="152" t="s">
        <v>173</v>
      </c>
      <c r="D83" s="258" t="str">
        <f>IF(AND(G$83="S/O",J$83="S/O",E$5&lt;=0),"S/O",MIN(N(G$83)+N(J$83),ROUND(E5*49%,0)))</f>
        <v>S/O</v>
      </c>
      <c r="E83" s="272" t="str">
        <f>IF(D$83="S/O","S/O",IF(C$25&gt;D$83,"Non","Oui"))</f>
        <v>S/O</v>
      </c>
      <c r="F83" s="258" t="str">
        <f>IF(E$83="Non",N(I$83)+N(L$83),"S/O")</f>
        <v>S/O</v>
      </c>
      <c r="G83" s="258" t="str">
        <f>IF(AND($C$25-$C$18&gt;0,E$5&gt;0),ROUND(E$5*49%,0),"S/O")</f>
        <v>S/O</v>
      </c>
      <c r="H83" s="272" t="str">
        <f>IF(G$83="S/O","S/O",IF($C$25-$C$18&gt;G$83,"Non","Oui"))</f>
        <v>S/O</v>
      </c>
      <c r="I83" s="258" t="str">
        <f>IF(H$83="Non",($C$25-$C$18)-G$83,"S/O")</f>
        <v>S/O</v>
      </c>
      <c r="J83" s="258" t="str">
        <f>IF(AND(C$18&gt;0,E$5&gt;0,C$10="Oui"),ROUND(E$5*(49%-MIN(N(G$83)/E$5,(C$25-C$18)/E$5)),0),"S/O")</f>
        <v>S/O</v>
      </c>
      <c r="K83" s="272" t="str">
        <f>IF(J$83="S/O","S/O",IF(C$18&gt;J$83,"Non","Oui"))</f>
        <v>S/O</v>
      </c>
      <c r="L83" s="258" t="str">
        <f>IF(K$83="Non",C$18-J$83,"S/O")</f>
        <v>S/O</v>
      </c>
      <c r="M83" s="315"/>
      <c r="N83" s="315"/>
      <c r="O83" s="315"/>
      <c r="P83" s="315"/>
      <c r="Q83" s="315"/>
      <c r="R83" s="315"/>
      <c r="S83" s="302"/>
      <c r="T83" s="302"/>
      <c r="U83" s="302"/>
      <c r="V83" s="526"/>
      <c r="W83" s="302"/>
      <c r="X83" s="302"/>
      <c r="Y83" s="302"/>
      <c r="Z83" s="302"/>
      <c r="AA83" s="302"/>
      <c r="AB83" s="302"/>
      <c r="AC83" s="302"/>
      <c r="AD83" s="302"/>
      <c r="AE83" s="302"/>
      <c r="AF83" s="302"/>
      <c r="AG83" s="302"/>
      <c r="AH83" s="302"/>
      <c r="AI83" s="302"/>
      <c r="AJ83" s="302"/>
      <c r="AK83" s="302"/>
      <c r="AL83" s="302"/>
    </row>
    <row r="84" spans="1:49" x14ac:dyDescent="0.25">
      <c r="M84" s="472"/>
      <c r="N84" s="472"/>
      <c r="O84" s="472"/>
      <c r="AL84" s="322"/>
      <c r="AM84" s="322"/>
      <c r="AN84" s="322"/>
      <c r="AO84" s="322"/>
    </row>
    <row r="85" spans="1:49" x14ac:dyDescent="0.25">
      <c r="A85" s="315"/>
      <c r="B85" s="315"/>
      <c r="C85" s="315"/>
      <c r="D85" s="315"/>
      <c r="E85" s="315"/>
      <c r="F85" s="315"/>
      <c r="G85" s="528"/>
      <c r="H85" s="315"/>
      <c r="I85" s="315"/>
      <c r="J85" s="528"/>
      <c r="K85" s="315"/>
      <c r="L85" s="315"/>
      <c r="M85" s="472"/>
      <c r="N85" s="472"/>
      <c r="O85" s="472"/>
      <c r="AL85" s="322"/>
      <c r="AM85" s="322"/>
      <c r="AN85" s="322"/>
      <c r="AO85" s="322"/>
    </row>
    <row r="86" spans="1:49" x14ac:dyDescent="0.25">
      <c r="A86" s="315"/>
      <c r="B86" s="315"/>
      <c r="C86" s="315"/>
      <c r="D86" s="315"/>
      <c r="E86" s="315"/>
      <c r="F86" s="315"/>
      <c r="G86" s="315"/>
      <c r="H86" s="315"/>
      <c r="I86" s="315"/>
      <c r="J86" s="315"/>
      <c r="K86" s="315"/>
      <c r="L86" s="315"/>
      <c r="M86" s="472"/>
      <c r="N86" s="472"/>
      <c r="O86" s="472"/>
      <c r="AL86" s="322"/>
      <c r="AM86" s="322"/>
      <c r="AN86" s="322"/>
      <c r="AO86" s="322"/>
    </row>
    <row r="87" spans="1:49" x14ac:dyDescent="0.25">
      <c r="A87" s="315"/>
      <c r="B87" s="315"/>
      <c r="C87" s="315"/>
      <c r="D87" s="315"/>
      <c r="E87" s="315"/>
      <c r="F87" s="315"/>
      <c r="G87" s="529"/>
      <c r="H87" s="315"/>
      <c r="I87" s="315"/>
      <c r="J87" s="315"/>
      <c r="K87" s="315"/>
      <c r="L87" s="315"/>
      <c r="M87" s="472"/>
      <c r="N87" s="472"/>
      <c r="O87" s="472"/>
      <c r="AL87" s="322"/>
      <c r="AM87" s="322"/>
      <c r="AN87" s="322"/>
      <c r="AO87" s="322"/>
    </row>
    <row r="88" spans="1:49" x14ac:dyDescent="0.25">
      <c r="A88" s="315"/>
      <c r="B88" s="315"/>
      <c r="C88" s="315"/>
      <c r="D88" s="315"/>
      <c r="E88" s="315"/>
      <c r="F88" s="315"/>
      <c r="G88" s="315"/>
      <c r="H88" s="530"/>
      <c r="I88" s="315"/>
      <c r="J88" s="315"/>
      <c r="K88" s="315"/>
      <c r="L88" s="315"/>
      <c r="M88" s="472"/>
      <c r="N88" s="472"/>
      <c r="O88" s="472"/>
      <c r="AL88" s="322"/>
      <c r="AM88" s="322"/>
      <c r="AN88" s="322"/>
      <c r="AO88" s="322"/>
    </row>
    <row r="89" spans="1:49" x14ac:dyDescent="0.25">
      <c r="A89" s="315"/>
      <c r="B89" s="315"/>
      <c r="C89" s="315"/>
      <c r="D89" s="315"/>
      <c r="E89" s="315"/>
      <c r="F89" s="315"/>
      <c r="G89" s="315"/>
      <c r="H89" s="530"/>
      <c r="I89" s="315"/>
      <c r="J89" s="315"/>
      <c r="K89" s="315"/>
      <c r="L89" s="315"/>
      <c r="M89" s="472"/>
      <c r="N89" s="472"/>
      <c r="O89" s="472"/>
      <c r="AL89" s="322"/>
      <c r="AM89" s="322"/>
      <c r="AN89" s="322"/>
      <c r="AO89" s="322"/>
    </row>
    <row r="90" spans="1:49" x14ac:dyDescent="0.25">
      <c r="A90" s="315"/>
      <c r="B90" s="315"/>
      <c r="C90" s="315"/>
      <c r="D90" s="315"/>
      <c r="E90" s="315"/>
      <c r="F90" s="315"/>
      <c r="G90" s="530"/>
      <c r="H90" s="528"/>
      <c r="I90" s="531"/>
      <c r="J90" s="315"/>
      <c r="K90" s="315"/>
      <c r="L90" s="315"/>
      <c r="M90" s="472"/>
      <c r="N90" s="472"/>
      <c r="O90" s="472"/>
      <c r="AL90" s="322"/>
      <c r="AM90" s="322"/>
      <c r="AN90" s="322"/>
      <c r="AO90" s="322"/>
    </row>
    <row r="91" spans="1:49" x14ac:dyDescent="0.25">
      <c r="A91" s="315"/>
      <c r="B91" s="315"/>
      <c r="C91" s="315"/>
      <c r="D91" s="315"/>
      <c r="E91" s="315"/>
      <c r="F91" s="315"/>
      <c r="G91" s="315"/>
      <c r="H91" s="315"/>
      <c r="I91" s="315"/>
      <c r="J91" s="315"/>
      <c r="K91" s="315"/>
      <c r="L91" s="315"/>
      <c r="M91" s="472"/>
      <c r="N91" s="472"/>
      <c r="O91" s="472"/>
      <c r="AL91" s="322"/>
      <c r="AM91" s="322"/>
      <c r="AN91" s="322"/>
      <c r="AO91" s="322"/>
    </row>
    <row r="92" spans="1:49" x14ac:dyDescent="0.25">
      <c r="A92" s="315"/>
      <c r="B92" s="315"/>
      <c r="C92" s="315"/>
      <c r="D92" s="315"/>
      <c r="E92" s="315"/>
      <c r="F92" s="315"/>
      <c r="G92" s="315"/>
      <c r="H92" s="532"/>
      <c r="I92" s="315"/>
      <c r="J92" s="315"/>
      <c r="K92" s="315"/>
      <c r="L92" s="315"/>
      <c r="M92" s="472"/>
      <c r="N92" s="472"/>
      <c r="O92" s="472"/>
      <c r="AL92" s="322"/>
      <c r="AM92" s="322"/>
      <c r="AN92" s="322"/>
      <c r="AO92" s="322"/>
    </row>
    <row r="93" spans="1:49" x14ac:dyDescent="0.25">
      <c r="A93" s="315"/>
      <c r="B93" s="315"/>
      <c r="C93" s="315"/>
      <c r="D93" s="315"/>
      <c r="E93" s="315"/>
      <c r="F93" s="315"/>
      <c r="G93" s="315"/>
      <c r="H93" s="315"/>
      <c r="I93" s="315"/>
      <c r="J93" s="315"/>
      <c r="K93" s="315"/>
      <c r="L93" s="315"/>
      <c r="AL93" s="322"/>
      <c r="AM93" s="322"/>
      <c r="AN93" s="322"/>
      <c r="AO93" s="322"/>
    </row>
    <row r="94" spans="1:49" x14ac:dyDescent="0.25">
      <c r="A94" s="315"/>
      <c r="B94" s="315"/>
      <c r="C94" s="315"/>
      <c r="D94" s="315"/>
      <c r="E94" s="315"/>
      <c r="F94" s="315"/>
      <c r="G94" s="315"/>
      <c r="H94" s="315"/>
      <c r="I94" s="315"/>
      <c r="J94" s="315"/>
      <c r="K94" s="315"/>
      <c r="L94" s="315"/>
      <c r="AL94" s="322"/>
      <c r="AM94" s="322"/>
      <c r="AN94" s="322"/>
      <c r="AO94" s="322"/>
    </row>
    <row r="95" spans="1:49" x14ac:dyDescent="0.25">
      <c r="A95" s="315"/>
      <c r="B95" s="315"/>
      <c r="C95" s="315"/>
      <c r="D95" s="315"/>
      <c r="E95" s="315"/>
      <c r="F95" s="315"/>
      <c r="G95" s="315"/>
      <c r="H95" s="315"/>
      <c r="I95" s="315"/>
      <c r="J95" s="315"/>
      <c r="K95" s="315"/>
      <c r="L95" s="315"/>
      <c r="AL95" s="322"/>
      <c r="AM95" s="322"/>
      <c r="AN95" s="322"/>
      <c r="AO95" s="322"/>
    </row>
    <row r="96" spans="1:49" x14ac:dyDescent="0.25">
      <c r="A96" s="315"/>
      <c r="B96" s="315"/>
      <c r="C96" s="315"/>
      <c r="D96" s="315"/>
      <c r="E96" s="315"/>
      <c r="F96" s="315"/>
      <c r="G96" s="315"/>
      <c r="H96" s="315"/>
      <c r="I96" s="315"/>
      <c r="J96" s="315"/>
      <c r="K96" s="315"/>
      <c r="L96" s="315"/>
      <c r="AL96" s="322"/>
      <c r="AM96" s="322"/>
      <c r="AN96" s="322"/>
      <c r="AO96" s="322"/>
    </row>
    <row r="97" spans="1:41" x14ac:dyDescent="0.25">
      <c r="A97" s="315"/>
      <c r="B97" s="315"/>
      <c r="C97" s="315"/>
      <c r="D97" s="315"/>
      <c r="E97" s="315"/>
      <c r="F97" s="315"/>
      <c r="G97" s="315"/>
      <c r="H97" s="315"/>
      <c r="I97" s="315"/>
      <c r="J97" s="315"/>
      <c r="K97" s="315"/>
      <c r="L97" s="315"/>
      <c r="AL97" s="322"/>
      <c r="AM97" s="322"/>
      <c r="AN97" s="322"/>
      <c r="AO97" s="322"/>
    </row>
    <row r="98" spans="1:41" x14ac:dyDescent="0.25">
      <c r="A98" s="315"/>
      <c r="B98" s="315"/>
      <c r="C98" s="315"/>
      <c r="D98" s="315"/>
      <c r="E98" s="315"/>
      <c r="F98" s="315"/>
      <c r="G98" s="315"/>
      <c r="H98" s="315"/>
      <c r="I98" s="315"/>
      <c r="J98" s="315"/>
      <c r="K98" s="315"/>
      <c r="L98" s="315"/>
      <c r="AL98" s="322"/>
      <c r="AM98" s="322"/>
      <c r="AN98" s="322"/>
      <c r="AO98" s="322"/>
    </row>
    <row r="99" spans="1:41" x14ac:dyDescent="0.25">
      <c r="A99" s="315"/>
      <c r="B99" s="315"/>
      <c r="C99" s="315"/>
      <c r="D99" s="315"/>
      <c r="E99" s="315"/>
      <c r="F99" s="315"/>
      <c r="G99" s="315"/>
      <c r="H99" s="315"/>
      <c r="I99" s="315"/>
      <c r="J99" s="315"/>
      <c r="K99" s="315"/>
      <c r="L99" s="315"/>
      <c r="AL99" s="322"/>
      <c r="AM99" s="322"/>
      <c r="AN99" s="322"/>
      <c r="AO99" s="322"/>
    </row>
    <row r="100" spans="1:41" s="404" customFormat="1" x14ac:dyDescent="0.25">
      <c r="A100" s="315"/>
      <c r="B100" s="315"/>
      <c r="C100" s="315"/>
      <c r="D100" s="315"/>
      <c r="E100" s="315"/>
      <c r="F100" s="315"/>
      <c r="G100" s="315"/>
      <c r="H100" s="315"/>
      <c r="I100" s="315"/>
      <c r="J100" s="315"/>
      <c r="K100" s="315"/>
      <c r="L100" s="315"/>
      <c r="M100" s="321"/>
      <c r="N100" s="321"/>
      <c r="O100" s="321"/>
      <c r="P100" s="321"/>
      <c r="Q100" s="321"/>
      <c r="R100" s="321"/>
      <c r="S100" s="321"/>
      <c r="T100" s="321"/>
      <c r="U100" s="321"/>
      <c r="V100" s="321"/>
      <c r="W100" s="321"/>
      <c r="X100" s="321"/>
      <c r="Y100" s="321"/>
      <c r="Z100" s="321"/>
      <c r="AA100" s="321"/>
      <c r="AB100" s="321"/>
      <c r="AC100" s="321"/>
      <c r="AD100" s="321"/>
      <c r="AE100" s="321"/>
      <c r="AF100" s="321"/>
      <c r="AG100" s="321"/>
      <c r="AH100" s="321"/>
      <c r="AI100" s="321"/>
      <c r="AJ100" s="321"/>
      <c r="AK100" s="321"/>
    </row>
    <row r="101" spans="1:41" s="404" customFormat="1" x14ac:dyDescent="0.25">
      <c r="A101" s="315"/>
      <c r="B101" s="315"/>
      <c r="C101" s="315"/>
      <c r="D101" s="315"/>
      <c r="E101" s="315"/>
      <c r="F101" s="315"/>
      <c r="G101" s="315"/>
      <c r="H101" s="315"/>
      <c r="I101" s="315"/>
      <c r="J101" s="315"/>
      <c r="K101" s="315"/>
      <c r="L101" s="315"/>
      <c r="M101" s="321"/>
      <c r="N101" s="321"/>
      <c r="O101" s="321"/>
      <c r="P101" s="321"/>
      <c r="Q101" s="321"/>
      <c r="R101" s="321"/>
      <c r="S101" s="321"/>
      <c r="T101" s="321"/>
      <c r="U101" s="321"/>
      <c r="V101" s="321"/>
      <c r="W101" s="321"/>
      <c r="X101" s="321"/>
      <c r="Y101" s="321"/>
      <c r="Z101" s="321"/>
      <c r="AA101" s="321"/>
      <c r="AB101" s="321"/>
      <c r="AC101" s="321"/>
      <c r="AD101" s="321"/>
      <c r="AE101" s="321"/>
      <c r="AF101" s="321"/>
      <c r="AG101" s="321"/>
      <c r="AH101" s="321"/>
      <c r="AI101" s="321"/>
      <c r="AJ101" s="321"/>
      <c r="AK101" s="321"/>
    </row>
    <row r="102" spans="1:41" s="404" customFormat="1" x14ac:dyDescent="0.25">
      <c r="A102" s="315"/>
      <c r="B102" s="315"/>
      <c r="C102" s="315"/>
      <c r="D102" s="315"/>
      <c r="E102" s="315"/>
      <c r="F102" s="315"/>
      <c r="G102" s="315"/>
      <c r="H102" s="315"/>
      <c r="I102" s="315"/>
      <c r="J102" s="315"/>
      <c r="K102" s="315"/>
      <c r="L102" s="315"/>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321"/>
      <c r="AJ102" s="321"/>
      <c r="AK102" s="321"/>
    </row>
    <row r="103" spans="1:41" x14ac:dyDescent="0.25">
      <c r="A103" s="315"/>
      <c r="B103" s="315"/>
      <c r="C103" s="315"/>
      <c r="D103" s="315"/>
      <c r="E103" s="315"/>
      <c r="F103" s="315"/>
      <c r="G103" s="315"/>
      <c r="H103" s="315"/>
      <c r="I103" s="315"/>
      <c r="J103" s="315"/>
      <c r="K103" s="315"/>
      <c r="L103" s="315"/>
    </row>
    <row r="104" spans="1:41" x14ac:dyDescent="0.25">
      <c r="A104" s="315"/>
      <c r="B104" s="315"/>
      <c r="C104" s="315"/>
      <c r="D104" s="315"/>
      <c r="E104" s="315"/>
      <c r="F104" s="315"/>
      <c r="G104" s="315"/>
      <c r="H104" s="315"/>
      <c r="I104" s="315"/>
      <c r="J104" s="315"/>
      <c r="K104" s="315"/>
      <c r="L104" s="315"/>
    </row>
    <row r="105" spans="1:41" x14ac:dyDescent="0.25">
      <c r="A105" s="315"/>
      <c r="B105" s="315"/>
      <c r="C105" s="315"/>
      <c r="D105" s="315"/>
      <c r="E105" s="315"/>
      <c r="F105" s="315"/>
      <c r="G105" s="315"/>
      <c r="H105" s="315"/>
      <c r="I105" s="315"/>
      <c r="J105" s="315"/>
      <c r="K105" s="315"/>
      <c r="L105" s="315"/>
    </row>
    <row r="106" spans="1:41" x14ac:dyDescent="0.25">
      <c r="A106" s="315"/>
      <c r="B106" s="315"/>
      <c r="C106" s="315"/>
      <c r="D106" s="315"/>
      <c r="E106" s="315"/>
      <c r="F106" s="315"/>
      <c r="G106" s="315"/>
      <c r="H106" s="315"/>
      <c r="I106" s="315"/>
      <c r="J106" s="315"/>
      <c r="K106" s="315"/>
      <c r="L106" s="315"/>
    </row>
    <row r="107" spans="1:41" x14ac:dyDescent="0.25">
      <c r="A107" s="315"/>
      <c r="B107" s="315"/>
      <c r="C107" s="315"/>
      <c r="D107" s="315"/>
      <c r="E107" s="315"/>
      <c r="F107" s="315"/>
      <c r="G107" s="315"/>
      <c r="H107" s="315"/>
      <c r="I107" s="315"/>
      <c r="J107" s="315"/>
      <c r="K107" s="315"/>
      <c r="L107" s="315"/>
    </row>
    <row r="108" spans="1:41" x14ac:dyDescent="0.25">
      <c r="A108" s="315"/>
      <c r="B108" s="315"/>
      <c r="C108" s="315"/>
      <c r="D108" s="315"/>
      <c r="E108" s="315"/>
      <c r="F108" s="315"/>
      <c r="G108" s="315"/>
      <c r="H108" s="315"/>
      <c r="I108" s="315"/>
      <c r="J108" s="315"/>
      <c r="K108" s="315"/>
      <c r="L108" s="315"/>
    </row>
    <row r="109" spans="1:41" x14ac:dyDescent="0.25">
      <c r="A109" s="315"/>
      <c r="B109" s="315"/>
      <c r="C109" s="315"/>
      <c r="D109" s="315"/>
      <c r="E109" s="315"/>
      <c r="F109" s="315"/>
      <c r="G109" s="315"/>
      <c r="H109" s="315"/>
      <c r="I109" s="315"/>
      <c r="J109" s="315"/>
      <c r="K109" s="315"/>
      <c r="L109" s="315"/>
    </row>
    <row r="110" spans="1:41" x14ac:dyDescent="0.25">
      <c r="A110" s="315"/>
      <c r="B110" s="315"/>
      <c r="C110" s="315"/>
      <c r="D110" s="315"/>
      <c r="E110" s="315"/>
      <c r="F110" s="315"/>
      <c r="G110" s="315"/>
      <c r="H110" s="315"/>
      <c r="I110" s="315"/>
      <c r="J110" s="315"/>
      <c r="K110" s="315"/>
      <c r="L110" s="315"/>
    </row>
    <row r="111" spans="1:41" x14ac:dyDescent="0.25">
      <c r="A111" s="315"/>
      <c r="B111" s="315"/>
      <c r="C111" s="315"/>
      <c r="D111" s="315"/>
      <c r="E111" s="315"/>
      <c r="F111" s="315"/>
      <c r="G111" s="315"/>
      <c r="H111" s="315"/>
      <c r="I111" s="315"/>
      <c r="J111" s="315"/>
      <c r="K111" s="315"/>
      <c r="L111" s="315"/>
    </row>
    <row r="112" spans="1:41" x14ac:dyDescent="0.25">
      <c r="A112" s="315"/>
      <c r="B112" s="315"/>
      <c r="C112" s="315"/>
      <c r="D112" s="315"/>
      <c r="E112" s="315"/>
      <c r="F112" s="315"/>
      <c r="G112" s="315"/>
      <c r="H112" s="315"/>
      <c r="I112" s="315"/>
      <c r="J112" s="315"/>
      <c r="K112" s="315"/>
      <c r="L112" s="315"/>
    </row>
    <row r="113" spans="1:49" s="321" customFormat="1" x14ac:dyDescent="0.25">
      <c r="A113" s="315"/>
      <c r="B113" s="315"/>
      <c r="C113" s="315"/>
      <c r="D113" s="315"/>
      <c r="E113" s="315"/>
      <c r="F113" s="315"/>
      <c r="G113" s="315"/>
      <c r="H113" s="315"/>
      <c r="I113" s="315"/>
      <c r="J113" s="315"/>
      <c r="K113" s="315"/>
      <c r="L113" s="315"/>
      <c r="AP113" s="322"/>
      <c r="AQ113" s="322"/>
      <c r="AR113" s="322"/>
      <c r="AS113" s="322"/>
      <c r="AT113" s="322"/>
      <c r="AU113" s="322"/>
      <c r="AV113" s="322"/>
      <c r="AW113" s="322"/>
    </row>
    <row r="114" spans="1:49" s="321" customFormat="1" x14ac:dyDescent="0.25">
      <c r="A114" s="315"/>
      <c r="B114" s="315"/>
      <c r="C114" s="315"/>
      <c r="D114" s="315"/>
      <c r="E114" s="315"/>
      <c r="F114" s="315"/>
      <c r="G114" s="315"/>
      <c r="H114" s="315"/>
      <c r="I114" s="315"/>
      <c r="J114" s="315"/>
      <c r="K114" s="315"/>
      <c r="L114" s="315"/>
      <c r="AP114" s="322"/>
      <c r="AQ114" s="322"/>
      <c r="AR114" s="322"/>
      <c r="AS114" s="322"/>
      <c r="AT114" s="322"/>
      <c r="AU114" s="322"/>
      <c r="AV114" s="322"/>
      <c r="AW114" s="322"/>
    </row>
    <row r="115" spans="1:49" s="321" customFormat="1" x14ac:dyDescent="0.25">
      <c r="A115" s="315"/>
      <c r="B115" s="315"/>
      <c r="C115" s="315"/>
      <c r="D115" s="315"/>
      <c r="E115" s="315"/>
      <c r="F115" s="315"/>
      <c r="G115" s="315"/>
      <c r="H115" s="315"/>
      <c r="I115" s="315"/>
      <c r="J115" s="315"/>
      <c r="K115" s="315"/>
      <c r="L115" s="315"/>
      <c r="AP115" s="322"/>
      <c r="AQ115" s="322"/>
      <c r="AR115" s="322"/>
      <c r="AS115" s="322"/>
      <c r="AT115" s="322"/>
      <c r="AU115" s="322"/>
      <c r="AV115" s="322"/>
      <c r="AW115" s="322"/>
    </row>
    <row r="116" spans="1:49" s="321" customFormat="1" x14ac:dyDescent="0.25">
      <c r="A116" s="315"/>
      <c r="B116" s="315"/>
      <c r="C116" s="315"/>
      <c r="D116" s="315"/>
      <c r="E116" s="315"/>
      <c r="F116" s="315"/>
      <c r="G116" s="315"/>
      <c r="H116" s="315"/>
      <c r="I116" s="315"/>
      <c r="J116" s="315"/>
      <c r="K116" s="315"/>
      <c r="L116" s="315"/>
      <c r="AP116" s="322"/>
      <c r="AQ116" s="322"/>
      <c r="AR116" s="322"/>
      <c r="AS116" s="322"/>
      <c r="AT116" s="322"/>
      <c r="AU116" s="322"/>
      <c r="AV116" s="322"/>
      <c r="AW116" s="322"/>
    </row>
    <row r="117" spans="1:49" s="321" customFormat="1" x14ac:dyDescent="0.25">
      <c r="A117" s="315"/>
      <c r="B117" s="315"/>
      <c r="C117" s="315"/>
      <c r="D117" s="315"/>
      <c r="E117" s="315"/>
      <c r="F117" s="315"/>
      <c r="G117" s="315"/>
      <c r="H117" s="315"/>
      <c r="I117" s="315"/>
      <c r="J117" s="315"/>
      <c r="K117" s="315"/>
      <c r="L117" s="315"/>
      <c r="AP117" s="322"/>
      <c r="AQ117" s="322"/>
      <c r="AR117" s="322"/>
      <c r="AS117" s="322"/>
      <c r="AT117" s="322"/>
      <c r="AU117" s="322"/>
      <c r="AV117" s="322"/>
      <c r="AW117" s="322"/>
    </row>
    <row r="118" spans="1:49" s="321" customFormat="1" x14ac:dyDescent="0.25">
      <c r="A118" s="315"/>
      <c r="B118" s="315"/>
      <c r="C118" s="315"/>
      <c r="D118" s="315"/>
      <c r="E118" s="315"/>
      <c r="F118" s="315"/>
      <c r="G118" s="315"/>
      <c r="H118" s="315"/>
      <c r="I118" s="315"/>
      <c r="J118" s="315"/>
      <c r="K118" s="315"/>
      <c r="L118" s="315"/>
      <c r="AP118" s="322"/>
      <c r="AQ118" s="322"/>
      <c r="AR118" s="322"/>
      <c r="AS118" s="322"/>
      <c r="AT118" s="322"/>
      <c r="AU118" s="322"/>
      <c r="AV118" s="322"/>
      <c r="AW118" s="322"/>
    </row>
    <row r="119" spans="1:49" s="321" customFormat="1" x14ac:dyDescent="0.25">
      <c r="A119" s="315"/>
      <c r="B119" s="315"/>
      <c r="C119" s="315"/>
      <c r="D119" s="315"/>
      <c r="E119" s="315"/>
      <c r="F119" s="315"/>
      <c r="G119" s="315"/>
      <c r="H119" s="315"/>
      <c r="I119" s="315"/>
      <c r="J119" s="315"/>
      <c r="K119" s="315"/>
      <c r="L119" s="315"/>
      <c r="AP119" s="322"/>
      <c r="AQ119" s="322"/>
      <c r="AR119" s="322"/>
      <c r="AS119" s="322"/>
      <c r="AT119" s="322"/>
      <c r="AU119" s="322"/>
      <c r="AV119" s="322"/>
      <c r="AW119" s="322"/>
    </row>
    <row r="120" spans="1:49" s="321" customFormat="1" x14ac:dyDescent="0.25">
      <c r="A120" s="315"/>
      <c r="B120" s="315"/>
      <c r="C120" s="315"/>
      <c r="D120" s="315"/>
      <c r="E120" s="315"/>
      <c r="F120" s="315"/>
      <c r="G120" s="315"/>
      <c r="H120" s="315"/>
      <c r="I120" s="315"/>
      <c r="J120" s="315"/>
      <c r="K120" s="315"/>
      <c r="L120" s="315"/>
      <c r="AP120" s="322"/>
      <c r="AQ120" s="322"/>
      <c r="AR120" s="322"/>
      <c r="AS120" s="322"/>
      <c r="AT120" s="322"/>
      <c r="AU120" s="322"/>
      <c r="AV120" s="322"/>
      <c r="AW120" s="322"/>
    </row>
    <row r="121" spans="1:49" s="321" customFormat="1" x14ac:dyDescent="0.25">
      <c r="A121" s="315"/>
      <c r="B121" s="315"/>
      <c r="C121" s="315"/>
      <c r="D121" s="315"/>
      <c r="E121" s="315"/>
      <c r="F121" s="315"/>
      <c r="G121" s="315"/>
      <c r="H121" s="315"/>
      <c r="I121" s="315"/>
      <c r="J121" s="315"/>
      <c r="K121" s="315"/>
      <c r="L121" s="315"/>
      <c r="AP121" s="322"/>
      <c r="AQ121" s="322"/>
      <c r="AR121" s="322"/>
      <c r="AS121" s="322"/>
      <c r="AT121" s="322"/>
      <c r="AU121" s="322"/>
      <c r="AV121" s="322"/>
      <c r="AW121" s="322"/>
    </row>
    <row r="122" spans="1:49" s="321" customFormat="1" x14ac:dyDescent="0.25">
      <c r="A122" s="315"/>
      <c r="B122" s="315"/>
      <c r="C122" s="315"/>
      <c r="D122" s="315"/>
      <c r="E122" s="315"/>
      <c r="F122" s="315"/>
      <c r="G122" s="315"/>
      <c r="H122" s="315"/>
      <c r="I122" s="315"/>
      <c r="J122" s="315"/>
      <c r="K122" s="315"/>
      <c r="L122" s="315"/>
      <c r="AP122" s="322"/>
      <c r="AQ122" s="322"/>
      <c r="AR122" s="322"/>
      <c r="AS122" s="322"/>
      <c r="AT122" s="322"/>
      <c r="AU122" s="322"/>
      <c r="AV122" s="322"/>
      <c r="AW122" s="322"/>
    </row>
    <row r="123" spans="1:49" s="321" customFormat="1" x14ac:dyDescent="0.25">
      <c r="A123" s="315"/>
      <c r="B123" s="315"/>
      <c r="C123" s="315"/>
      <c r="D123" s="315"/>
      <c r="E123" s="315"/>
      <c r="F123" s="315"/>
      <c r="G123" s="315"/>
      <c r="H123" s="315"/>
      <c r="I123" s="315"/>
      <c r="J123" s="315"/>
      <c r="K123" s="315"/>
      <c r="L123" s="315"/>
      <c r="AP123" s="322"/>
      <c r="AQ123" s="322"/>
      <c r="AR123" s="322"/>
      <c r="AS123" s="322"/>
      <c r="AT123" s="322"/>
      <c r="AU123" s="322"/>
      <c r="AV123" s="322"/>
      <c r="AW123" s="322"/>
    </row>
    <row r="124" spans="1:49" s="321" customFormat="1" x14ac:dyDescent="0.25">
      <c r="A124" s="315"/>
      <c r="B124" s="315"/>
      <c r="C124" s="315"/>
      <c r="D124" s="315"/>
      <c r="E124" s="315"/>
      <c r="F124" s="315"/>
      <c r="G124" s="315"/>
      <c r="H124" s="315"/>
      <c r="I124" s="315"/>
      <c r="J124" s="315"/>
      <c r="K124" s="315"/>
      <c r="L124" s="315"/>
      <c r="AP124" s="322"/>
      <c r="AQ124" s="322"/>
      <c r="AR124" s="322"/>
      <c r="AS124" s="322"/>
      <c r="AT124" s="322"/>
      <c r="AU124" s="322"/>
      <c r="AV124" s="322"/>
      <c r="AW124" s="322"/>
    </row>
    <row r="125" spans="1:49" s="321" customFormat="1" x14ac:dyDescent="0.25">
      <c r="A125" s="315"/>
      <c r="B125" s="315"/>
      <c r="C125" s="315"/>
      <c r="D125" s="315"/>
      <c r="E125" s="315"/>
      <c r="F125" s="315"/>
      <c r="G125" s="315"/>
      <c r="H125" s="315"/>
      <c r="I125" s="315"/>
      <c r="J125" s="315"/>
      <c r="K125" s="315"/>
      <c r="L125" s="315"/>
      <c r="AP125" s="322"/>
      <c r="AQ125" s="322"/>
      <c r="AR125" s="322"/>
      <c r="AS125" s="322"/>
      <c r="AT125" s="322"/>
      <c r="AU125" s="322"/>
      <c r="AV125" s="322"/>
      <c r="AW125" s="322"/>
    </row>
    <row r="126" spans="1:49" s="321" customFormat="1" x14ac:dyDescent="0.25">
      <c r="A126" s="315"/>
      <c r="B126" s="315"/>
      <c r="C126" s="315"/>
      <c r="D126" s="315"/>
      <c r="E126" s="315"/>
      <c r="F126" s="315"/>
      <c r="G126" s="315"/>
      <c r="H126" s="315"/>
      <c r="I126" s="315"/>
      <c r="J126" s="315"/>
      <c r="K126" s="315"/>
      <c r="L126" s="315"/>
      <c r="AP126" s="322"/>
      <c r="AQ126" s="322"/>
      <c r="AR126" s="322"/>
      <c r="AS126" s="322"/>
      <c r="AT126" s="322"/>
      <c r="AU126" s="322"/>
      <c r="AV126" s="322"/>
      <c r="AW126" s="322"/>
    </row>
    <row r="127" spans="1:49" s="321" customFormat="1" x14ac:dyDescent="0.25">
      <c r="A127" s="315"/>
      <c r="B127" s="315"/>
      <c r="C127" s="315"/>
      <c r="D127" s="315"/>
      <c r="E127" s="315"/>
      <c r="F127" s="315"/>
      <c r="G127" s="315"/>
      <c r="H127" s="315"/>
      <c r="I127" s="315"/>
      <c r="J127" s="315"/>
      <c r="K127" s="315"/>
      <c r="L127" s="315"/>
      <c r="AP127" s="322"/>
      <c r="AQ127" s="322"/>
      <c r="AR127" s="322"/>
      <c r="AS127" s="322"/>
      <c r="AT127" s="322"/>
      <c r="AU127" s="322"/>
      <c r="AV127" s="322"/>
      <c r="AW127" s="322"/>
    </row>
    <row r="128" spans="1:49" s="321" customFormat="1" x14ac:dyDescent="0.25">
      <c r="A128" s="315"/>
      <c r="B128" s="315"/>
      <c r="C128" s="315"/>
      <c r="D128" s="315"/>
      <c r="E128" s="315"/>
      <c r="F128" s="315"/>
      <c r="G128" s="315"/>
      <c r="H128" s="315"/>
      <c r="I128" s="315"/>
      <c r="J128" s="315"/>
      <c r="K128" s="315"/>
      <c r="L128" s="315"/>
      <c r="AP128" s="322"/>
      <c r="AQ128" s="322"/>
      <c r="AR128" s="322"/>
      <c r="AS128" s="322"/>
      <c r="AT128" s="322"/>
      <c r="AU128" s="322"/>
      <c r="AV128" s="322"/>
      <c r="AW128" s="322"/>
    </row>
    <row r="129" spans="1:49" s="321" customFormat="1" x14ac:dyDescent="0.25">
      <c r="A129" s="315"/>
      <c r="B129" s="315"/>
      <c r="C129" s="315"/>
      <c r="D129" s="315"/>
      <c r="E129" s="315"/>
      <c r="F129" s="315"/>
      <c r="G129" s="315"/>
      <c r="H129" s="315"/>
      <c r="I129" s="315"/>
      <c r="J129" s="315"/>
      <c r="K129" s="315"/>
      <c r="L129" s="315"/>
      <c r="AP129" s="322"/>
      <c r="AQ129" s="322"/>
      <c r="AR129" s="322"/>
      <c r="AS129" s="322"/>
      <c r="AT129" s="322"/>
      <c r="AU129" s="322"/>
      <c r="AV129" s="322"/>
      <c r="AW129" s="322"/>
    </row>
    <row r="130" spans="1:49" s="321" customFormat="1" x14ac:dyDescent="0.25">
      <c r="A130" s="315"/>
      <c r="B130" s="315"/>
      <c r="C130" s="315"/>
      <c r="D130" s="315"/>
      <c r="E130" s="315"/>
      <c r="F130" s="315"/>
      <c r="G130" s="315"/>
      <c r="H130" s="315"/>
      <c r="I130" s="315"/>
      <c r="J130" s="315"/>
      <c r="K130" s="315"/>
      <c r="L130" s="315"/>
      <c r="AP130" s="322"/>
      <c r="AQ130" s="322"/>
      <c r="AR130" s="322"/>
      <c r="AS130" s="322"/>
      <c r="AT130" s="322"/>
      <c r="AU130" s="322"/>
      <c r="AV130" s="322"/>
      <c r="AW130" s="322"/>
    </row>
    <row r="131" spans="1:49" s="321" customFormat="1" x14ac:dyDescent="0.25">
      <c r="A131" s="315"/>
      <c r="B131" s="315"/>
      <c r="C131" s="315"/>
      <c r="D131" s="315"/>
      <c r="E131" s="315"/>
      <c r="F131" s="315"/>
      <c r="G131" s="315"/>
      <c r="H131" s="315"/>
      <c r="I131" s="315"/>
      <c r="J131" s="315"/>
      <c r="K131" s="315"/>
      <c r="L131" s="315"/>
      <c r="AP131" s="322"/>
      <c r="AQ131" s="322"/>
      <c r="AR131" s="322"/>
      <c r="AS131" s="322"/>
      <c r="AT131" s="322"/>
      <c r="AU131" s="322"/>
      <c r="AV131" s="322"/>
      <c r="AW131" s="322"/>
    </row>
    <row r="132" spans="1:49" s="321" customFormat="1" x14ac:dyDescent="0.25">
      <c r="A132" s="315"/>
      <c r="B132" s="315"/>
      <c r="C132" s="315"/>
      <c r="D132" s="315"/>
      <c r="E132" s="315"/>
      <c r="F132" s="315"/>
      <c r="G132" s="315"/>
      <c r="H132" s="315"/>
      <c r="I132" s="315"/>
      <c r="J132" s="315"/>
      <c r="K132" s="315"/>
      <c r="L132" s="315"/>
      <c r="AP132" s="322"/>
      <c r="AQ132" s="322"/>
      <c r="AR132" s="322"/>
      <c r="AS132" s="322"/>
      <c r="AT132" s="322"/>
      <c r="AU132" s="322"/>
      <c r="AV132" s="322"/>
      <c r="AW132" s="322"/>
    </row>
    <row r="133" spans="1:49" s="321" customFormat="1" x14ac:dyDescent="0.25">
      <c r="A133" s="315"/>
      <c r="B133" s="315"/>
      <c r="C133" s="315"/>
      <c r="D133" s="315"/>
      <c r="E133" s="315"/>
      <c r="F133" s="315"/>
      <c r="G133" s="315"/>
      <c r="H133" s="315"/>
      <c r="I133" s="315"/>
      <c r="J133" s="315"/>
      <c r="K133" s="315"/>
      <c r="L133" s="315"/>
      <c r="AP133" s="322"/>
      <c r="AQ133" s="322"/>
      <c r="AR133" s="322"/>
      <c r="AS133" s="322"/>
      <c r="AT133" s="322"/>
      <c r="AU133" s="322"/>
      <c r="AV133" s="322"/>
      <c r="AW133" s="322"/>
    </row>
    <row r="134" spans="1:49" s="321" customFormat="1" x14ac:dyDescent="0.25">
      <c r="A134" s="315"/>
      <c r="B134" s="315"/>
      <c r="C134" s="315"/>
      <c r="D134" s="315"/>
      <c r="E134" s="315"/>
      <c r="F134" s="315"/>
      <c r="G134" s="315"/>
      <c r="H134" s="315"/>
      <c r="I134" s="315"/>
      <c r="J134" s="315"/>
      <c r="K134" s="315"/>
      <c r="L134" s="315"/>
      <c r="AP134" s="322"/>
      <c r="AQ134" s="322"/>
      <c r="AR134" s="322"/>
      <c r="AS134" s="322"/>
      <c r="AT134" s="322"/>
      <c r="AU134" s="322"/>
      <c r="AV134" s="322"/>
      <c r="AW134" s="322"/>
    </row>
    <row r="135" spans="1:49" s="321" customFormat="1" x14ac:dyDescent="0.25">
      <c r="A135" s="315"/>
      <c r="B135" s="315"/>
      <c r="C135" s="315"/>
      <c r="D135" s="315"/>
      <c r="E135" s="315"/>
      <c r="F135" s="315"/>
      <c r="G135" s="315"/>
      <c r="H135" s="315"/>
      <c r="I135" s="315"/>
      <c r="J135" s="315"/>
      <c r="K135" s="315"/>
      <c r="L135" s="315"/>
      <c r="AP135" s="322"/>
      <c r="AQ135" s="322"/>
      <c r="AR135" s="322"/>
      <c r="AS135" s="322"/>
      <c r="AT135" s="322"/>
      <c r="AU135" s="322"/>
      <c r="AV135" s="322"/>
      <c r="AW135" s="322"/>
    </row>
    <row r="136" spans="1:49" s="321" customFormat="1" x14ac:dyDescent="0.25">
      <c r="A136" s="315"/>
      <c r="B136" s="315"/>
      <c r="C136" s="315"/>
      <c r="D136" s="315"/>
      <c r="E136" s="315"/>
      <c r="F136" s="315"/>
      <c r="G136" s="315"/>
      <c r="H136" s="315"/>
      <c r="I136" s="315"/>
      <c r="J136" s="315"/>
      <c r="K136" s="315"/>
      <c r="L136" s="315"/>
      <c r="AP136" s="322"/>
      <c r="AQ136" s="322"/>
      <c r="AR136" s="322"/>
      <c r="AS136" s="322"/>
      <c r="AT136" s="322"/>
      <c r="AU136" s="322"/>
      <c r="AV136" s="322"/>
      <c r="AW136" s="322"/>
    </row>
    <row r="137" spans="1:49" s="321" customFormat="1" x14ac:dyDescent="0.25">
      <c r="A137" s="315"/>
      <c r="B137" s="315"/>
      <c r="C137" s="315"/>
      <c r="D137" s="315"/>
      <c r="E137" s="315"/>
      <c r="F137" s="315"/>
      <c r="G137" s="315"/>
      <c r="H137" s="315"/>
      <c r="I137" s="315"/>
      <c r="J137" s="315"/>
      <c r="K137" s="315"/>
      <c r="L137" s="315"/>
      <c r="AP137" s="322"/>
      <c r="AQ137" s="322"/>
      <c r="AR137" s="322"/>
      <c r="AS137" s="322"/>
      <c r="AT137" s="322"/>
      <c r="AU137" s="322"/>
      <c r="AV137" s="322"/>
      <c r="AW137" s="322"/>
    </row>
    <row r="138" spans="1:49" s="321" customFormat="1" x14ac:dyDescent="0.25">
      <c r="A138" s="315"/>
      <c r="B138" s="315"/>
      <c r="C138" s="315"/>
      <c r="D138" s="315"/>
      <c r="E138" s="315"/>
      <c r="F138" s="315"/>
      <c r="G138" s="315"/>
      <c r="H138" s="315"/>
      <c r="I138" s="315"/>
      <c r="J138" s="315"/>
      <c r="K138" s="315"/>
      <c r="L138" s="315"/>
      <c r="AP138" s="322"/>
      <c r="AQ138" s="322"/>
      <c r="AR138" s="322"/>
      <c r="AS138" s="322"/>
      <c r="AT138" s="322"/>
      <c r="AU138" s="322"/>
      <c r="AV138" s="322"/>
      <c r="AW138" s="322"/>
    </row>
    <row r="139" spans="1:49" s="321" customFormat="1" x14ac:dyDescent="0.25">
      <c r="A139" s="315"/>
      <c r="B139" s="315"/>
      <c r="C139" s="315"/>
      <c r="D139" s="315"/>
      <c r="E139" s="315"/>
      <c r="F139" s="315"/>
      <c r="G139" s="315"/>
      <c r="H139" s="315"/>
      <c r="I139" s="315"/>
      <c r="J139" s="315"/>
      <c r="K139" s="315"/>
      <c r="L139" s="315"/>
      <c r="AP139" s="322"/>
      <c r="AQ139" s="322"/>
      <c r="AR139" s="322"/>
      <c r="AS139" s="322"/>
      <c r="AT139" s="322"/>
      <c r="AU139" s="322"/>
      <c r="AV139" s="322"/>
      <c r="AW139" s="322"/>
    </row>
    <row r="140" spans="1:49" s="321" customFormat="1" x14ac:dyDescent="0.25">
      <c r="A140" s="315"/>
      <c r="B140" s="315"/>
      <c r="C140" s="315"/>
      <c r="D140" s="315"/>
      <c r="E140" s="315"/>
      <c r="F140" s="315"/>
      <c r="G140" s="315"/>
      <c r="H140" s="315"/>
      <c r="I140" s="315"/>
      <c r="J140" s="315"/>
      <c r="K140" s="315"/>
      <c r="L140" s="315"/>
      <c r="AP140" s="322"/>
      <c r="AQ140" s="322"/>
      <c r="AR140" s="322"/>
      <c r="AS140" s="322"/>
      <c r="AT140" s="322"/>
      <c r="AU140" s="322"/>
      <c r="AV140" s="322"/>
      <c r="AW140" s="322"/>
    </row>
    <row r="141" spans="1:49" s="321" customFormat="1" x14ac:dyDescent="0.25">
      <c r="A141" s="315"/>
      <c r="B141" s="315"/>
      <c r="C141" s="315"/>
      <c r="D141" s="315"/>
      <c r="E141" s="315"/>
      <c r="F141" s="315"/>
      <c r="G141" s="315"/>
      <c r="H141" s="315"/>
      <c r="I141" s="315"/>
      <c r="J141" s="315"/>
      <c r="K141" s="315"/>
      <c r="L141" s="315"/>
      <c r="AP141" s="322"/>
      <c r="AQ141" s="322"/>
      <c r="AR141" s="322"/>
      <c r="AS141" s="322"/>
      <c r="AT141" s="322"/>
      <c r="AU141" s="322"/>
      <c r="AV141" s="322"/>
      <c r="AW141" s="322"/>
    </row>
    <row r="142" spans="1:49" s="321" customFormat="1" x14ac:dyDescent="0.25">
      <c r="A142" s="315"/>
      <c r="B142" s="315"/>
      <c r="C142" s="315"/>
      <c r="D142" s="315"/>
      <c r="E142" s="315"/>
      <c r="F142" s="315"/>
      <c r="G142" s="315"/>
      <c r="H142" s="315"/>
      <c r="I142" s="315"/>
      <c r="J142" s="315"/>
      <c r="K142" s="315"/>
      <c r="L142" s="315"/>
      <c r="AP142" s="322"/>
      <c r="AQ142" s="322"/>
      <c r="AR142" s="322"/>
      <c r="AS142" s="322"/>
      <c r="AT142" s="322"/>
      <c r="AU142" s="322"/>
      <c r="AV142" s="322"/>
      <c r="AW142" s="322"/>
    </row>
    <row r="143" spans="1:49" s="321" customFormat="1" x14ac:dyDescent="0.25">
      <c r="A143" s="315"/>
      <c r="B143" s="315"/>
      <c r="C143" s="315"/>
      <c r="D143" s="315"/>
      <c r="E143" s="315"/>
      <c r="F143" s="315"/>
      <c r="G143" s="315"/>
      <c r="H143" s="315"/>
      <c r="I143" s="315"/>
      <c r="J143" s="315"/>
      <c r="K143" s="315"/>
      <c r="L143" s="315"/>
      <c r="AP143" s="322"/>
      <c r="AQ143" s="322"/>
      <c r="AR143" s="322"/>
      <c r="AS143" s="322"/>
      <c r="AT143" s="322"/>
      <c r="AU143" s="322"/>
      <c r="AV143" s="322"/>
      <c r="AW143" s="322"/>
    </row>
    <row r="144" spans="1:49" s="321" customFormat="1" x14ac:dyDescent="0.25">
      <c r="A144" s="315"/>
      <c r="B144" s="315"/>
      <c r="C144" s="315"/>
      <c r="D144" s="315"/>
      <c r="E144" s="315"/>
      <c r="F144" s="315"/>
      <c r="G144" s="315"/>
      <c r="H144" s="315"/>
      <c r="I144" s="315"/>
      <c r="J144" s="315"/>
      <c r="K144" s="315"/>
      <c r="L144" s="315"/>
      <c r="AP144" s="322"/>
      <c r="AQ144" s="322"/>
      <c r="AR144" s="322"/>
      <c r="AS144" s="322"/>
      <c r="AT144" s="322"/>
      <c r="AU144" s="322"/>
      <c r="AV144" s="322"/>
      <c r="AW144" s="322"/>
    </row>
    <row r="145" spans="1:49" s="321" customFormat="1" x14ac:dyDescent="0.25">
      <c r="A145" s="315"/>
      <c r="B145" s="315"/>
      <c r="C145" s="315"/>
      <c r="D145" s="315"/>
      <c r="E145" s="315"/>
      <c r="F145" s="315"/>
      <c r="G145" s="315"/>
      <c r="H145" s="315"/>
      <c r="I145" s="315"/>
      <c r="J145" s="315"/>
      <c r="K145" s="315"/>
      <c r="L145" s="315"/>
      <c r="AP145" s="322"/>
      <c r="AQ145" s="322"/>
      <c r="AR145" s="322"/>
      <c r="AS145" s="322"/>
      <c r="AT145" s="322"/>
      <c r="AU145" s="322"/>
      <c r="AV145" s="322"/>
      <c r="AW145" s="322"/>
    </row>
    <row r="146" spans="1:49" s="321" customFormat="1" x14ac:dyDescent="0.25">
      <c r="A146" s="315"/>
      <c r="B146" s="315"/>
      <c r="C146" s="315"/>
      <c r="D146" s="315"/>
      <c r="E146" s="315"/>
      <c r="F146" s="315"/>
      <c r="G146" s="315"/>
      <c r="H146" s="315"/>
      <c r="I146" s="315"/>
      <c r="J146" s="315"/>
      <c r="K146" s="315"/>
      <c r="L146" s="315"/>
      <c r="AP146" s="322"/>
      <c r="AQ146" s="322"/>
      <c r="AR146" s="322"/>
      <c r="AS146" s="322"/>
      <c r="AT146" s="322"/>
      <c r="AU146" s="322"/>
      <c r="AV146" s="322"/>
      <c r="AW146" s="322"/>
    </row>
    <row r="147" spans="1:49" s="321" customFormat="1" x14ac:dyDescent="0.25">
      <c r="A147" s="315"/>
      <c r="B147" s="315"/>
      <c r="C147" s="315"/>
      <c r="D147" s="315"/>
      <c r="E147" s="315"/>
      <c r="F147" s="315"/>
      <c r="G147" s="315"/>
      <c r="H147" s="315"/>
      <c r="I147" s="315"/>
      <c r="J147" s="315"/>
      <c r="K147" s="315"/>
      <c r="L147" s="315"/>
      <c r="AP147" s="322"/>
      <c r="AQ147" s="322"/>
      <c r="AR147" s="322"/>
      <c r="AS147" s="322"/>
      <c r="AT147" s="322"/>
      <c r="AU147" s="322"/>
      <c r="AV147" s="322"/>
      <c r="AW147" s="322"/>
    </row>
    <row r="148" spans="1:49" s="321" customFormat="1" x14ac:dyDescent="0.25">
      <c r="A148" s="315"/>
      <c r="B148" s="315"/>
      <c r="C148" s="315"/>
      <c r="D148" s="315"/>
      <c r="E148" s="315"/>
      <c r="F148" s="315"/>
      <c r="G148" s="315"/>
      <c r="H148" s="315"/>
      <c r="I148" s="315"/>
      <c r="J148" s="315"/>
      <c r="K148" s="315"/>
      <c r="L148" s="315"/>
      <c r="AP148" s="322"/>
      <c r="AQ148" s="322"/>
      <c r="AR148" s="322"/>
      <c r="AS148" s="322"/>
      <c r="AT148" s="322"/>
      <c r="AU148" s="322"/>
      <c r="AV148" s="322"/>
      <c r="AW148" s="322"/>
    </row>
    <row r="149" spans="1:49" s="321" customFormat="1" x14ac:dyDescent="0.25">
      <c r="A149" s="315"/>
      <c r="B149" s="315"/>
      <c r="C149" s="315"/>
      <c r="D149" s="315"/>
      <c r="E149" s="315"/>
      <c r="F149" s="315"/>
      <c r="G149" s="315"/>
      <c r="H149" s="315"/>
      <c r="I149" s="315"/>
      <c r="J149" s="315"/>
      <c r="K149" s="315"/>
      <c r="L149" s="315"/>
      <c r="AP149" s="322"/>
      <c r="AQ149" s="322"/>
      <c r="AR149" s="322"/>
      <c r="AS149" s="322"/>
      <c r="AT149" s="322"/>
      <c r="AU149" s="322"/>
      <c r="AV149" s="322"/>
      <c r="AW149" s="322"/>
    </row>
    <row r="150" spans="1:49" s="321" customFormat="1" x14ac:dyDescent="0.25">
      <c r="A150" s="315"/>
      <c r="B150" s="315"/>
      <c r="C150" s="315"/>
      <c r="D150" s="315"/>
      <c r="E150" s="315"/>
      <c r="F150" s="315"/>
      <c r="G150" s="315"/>
      <c r="H150" s="315"/>
      <c r="I150" s="315"/>
      <c r="J150" s="315"/>
      <c r="K150" s="315"/>
      <c r="L150" s="315"/>
      <c r="AP150" s="322"/>
      <c r="AQ150" s="322"/>
      <c r="AR150" s="322"/>
      <c r="AS150" s="322"/>
      <c r="AT150" s="322"/>
      <c r="AU150" s="322"/>
      <c r="AV150" s="322"/>
      <c r="AW150" s="322"/>
    </row>
    <row r="151" spans="1:49" s="321" customFormat="1" x14ac:dyDescent="0.25">
      <c r="A151" s="315"/>
      <c r="B151" s="315"/>
      <c r="C151" s="315"/>
      <c r="D151" s="315"/>
      <c r="E151" s="315"/>
      <c r="F151" s="315"/>
      <c r="G151" s="315"/>
      <c r="H151" s="315"/>
      <c r="I151" s="315"/>
      <c r="J151" s="315"/>
      <c r="K151" s="315"/>
      <c r="L151" s="315"/>
      <c r="AP151" s="322"/>
      <c r="AQ151" s="322"/>
      <c r="AR151" s="322"/>
      <c r="AS151" s="322"/>
      <c r="AT151" s="322"/>
      <c r="AU151" s="322"/>
      <c r="AV151" s="322"/>
      <c r="AW151" s="322"/>
    </row>
    <row r="152" spans="1:49" s="321" customFormat="1" x14ac:dyDescent="0.25">
      <c r="A152" s="315"/>
      <c r="B152" s="315"/>
      <c r="C152" s="315"/>
      <c r="D152" s="315"/>
      <c r="E152" s="315"/>
      <c r="F152" s="315"/>
      <c r="G152" s="315"/>
      <c r="H152" s="315"/>
      <c r="I152" s="315"/>
      <c r="J152" s="315"/>
      <c r="K152" s="315"/>
      <c r="L152" s="315"/>
      <c r="AP152" s="322"/>
      <c r="AQ152" s="322"/>
      <c r="AR152" s="322"/>
      <c r="AS152" s="322"/>
      <c r="AT152" s="322"/>
      <c r="AU152" s="322"/>
      <c r="AV152" s="322"/>
      <c r="AW152" s="322"/>
    </row>
    <row r="153" spans="1:49" s="321" customFormat="1" x14ac:dyDescent="0.25">
      <c r="A153" s="315"/>
      <c r="B153" s="315"/>
      <c r="C153" s="315"/>
      <c r="D153" s="315"/>
      <c r="E153" s="315"/>
      <c r="F153" s="315"/>
      <c r="G153" s="315"/>
      <c r="H153" s="315"/>
      <c r="I153" s="315"/>
      <c r="J153" s="315"/>
      <c r="K153" s="315"/>
      <c r="L153" s="315"/>
      <c r="AP153" s="322"/>
      <c r="AQ153" s="322"/>
      <c r="AR153" s="322"/>
      <c r="AS153" s="322"/>
      <c r="AT153" s="322"/>
      <c r="AU153" s="322"/>
      <c r="AV153" s="322"/>
      <c r="AW153" s="322"/>
    </row>
    <row r="154" spans="1:49" s="321" customFormat="1" x14ac:dyDescent="0.25">
      <c r="A154" s="315"/>
      <c r="B154" s="315"/>
      <c r="C154" s="315"/>
      <c r="D154" s="315"/>
      <c r="E154" s="315"/>
      <c r="F154" s="315"/>
      <c r="G154" s="315"/>
      <c r="H154" s="315"/>
      <c r="I154" s="315"/>
      <c r="J154" s="315"/>
      <c r="K154" s="315"/>
      <c r="L154" s="315"/>
      <c r="AP154" s="322"/>
      <c r="AQ154" s="322"/>
      <c r="AR154" s="322"/>
      <c r="AS154" s="322"/>
      <c r="AT154" s="322"/>
      <c r="AU154" s="322"/>
      <c r="AV154" s="322"/>
      <c r="AW154" s="322"/>
    </row>
    <row r="155" spans="1:49" s="321" customFormat="1" x14ac:dyDescent="0.25">
      <c r="A155" s="315"/>
      <c r="B155" s="315"/>
      <c r="C155" s="315"/>
      <c r="D155" s="315"/>
      <c r="E155" s="315"/>
      <c r="F155" s="315"/>
      <c r="G155" s="315"/>
      <c r="H155" s="315"/>
      <c r="I155" s="315"/>
      <c r="J155" s="315"/>
      <c r="K155" s="315"/>
      <c r="L155" s="315"/>
      <c r="AP155" s="322"/>
      <c r="AQ155" s="322"/>
      <c r="AR155" s="322"/>
      <c r="AS155" s="322"/>
      <c r="AT155" s="322"/>
      <c r="AU155" s="322"/>
      <c r="AV155" s="322"/>
      <c r="AW155" s="322"/>
    </row>
    <row r="156" spans="1:49" s="321" customFormat="1" x14ac:dyDescent="0.25">
      <c r="A156" s="315"/>
      <c r="B156" s="315"/>
      <c r="C156" s="315"/>
      <c r="D156" s="315"/>
      <c r="E156" s="315"/>
      <c r="F156" s="315"/>
      <c r="G156" s="315"/>
      <c r="H156" s="315"/>
      <c r="I156" s="315"/>
      <c r="J156" s="315"/>
      <c r="K156" s="315"/>
      <c r="L156" s="315"/>
      <c r="AP156" s="322"/>
      <c r="AQ156" s="322"/>
      <c r="AR156" s="322"/>
      <c r="AS156" s="322"/>
      <c r="AT156" s="322"/>
      <c r="AU156" s="322"/>
      <c r="AV156" s="322"/>
      <c r="AW156" s="322"/>
    </row>
    <row r="157" spans="1:49" s="321" customFormat="1" x14ac:dyDescent="0.25">
      <c r="A157" s="315"/>
      <c r="B157" s="315"/>
      <c r="C157" s="315"/>
      <c r="D157" s="315"/>
      <c r="E157" s="315"/>
      <c r="F157" s="315"/>
      <c r="G157" s="315"/>
      <c r="H157" s="315"/>
      <c r="I157" s="315"/>
      <c r="J157" s="315"/>
      <c r="K157" s="315"/>
      <c r="L157" s="315"/>
      <c r="AP157" s="322"/>
      <c r="AQ157" s="322"/>
      <c r="AR157" s="322"/>
      <c r="AS157" s="322"/>
      <c r="AT157" s="322"/>
      <c r="AU157" s="322"/>
      <c r="AV157" s="322"/>
      <c r="AW157" s="322"/>
    </row>
    <row r="158" spans="1:49" s="321" customFormat="1" x14ac:dyDescent="0.25">
      <c r="A158" s="315"/>
      <c r="B158" s="315"/>
      <c r="C158" s="315"/>
      <c r="D158" s="315"/>
      <c r="E158" s="315"/>
      <c r="F158" s="315"/>
      <c r="G158" s="315"/>
      <c r="H158" s="315"/>
      <c r="I158" s="315"/>
      <c r="J158" s="315"/>
      <c r="K158" s="315"/>
      <c r="L158" s="315"/>
      <c r="AP158" s="322"/>
      <c r="AQ158" s="322"/>
      <c r="AR158" s="322"/>
      <c r="AS158" s="322"/>
      <c r="AT158" s="322"/>
      <c r="AU158" s="322"/>
      <c r="AV158" s="322"/>
      <c r="AW158" s="322"/>
    </row>
    <row r="159" spans="1:49" s="321" customFormat="1" x14ac:dyDescent="0.25">
      <c r="A159" s="315"/>
      <c r="B159" s="315"/>
      <c r="C159" s="315"/>
      <c r="D159" s="315"/>
      <c r="E159" s="315"/>
      <c r="F159" s="315"/>
      <c r="G159" s="315"/>
      <c r="H159" s="315"/>
      <c r="I159" s="315"/>
      <c r="J159" s="315"/>
      <c r="K159" s="315"/>
      <c r="L159" s="315"/>
      <c r="AP159" s="322"/>
      <c r="AQ159" s="322"/>
      <c r="AR159" s="322"/>
      <c r="AS159" s="322"/>
      <c r="AT159" s="322"/>
      <c r="AU159" s="322"/>
      <c r="AV159" s="322"/>
      <c r="AW159" s="322"/>
    </row>
    <row r="160" spans="1:49" s="321" customFormat="1" x14ac:dyDescent="0.25">
      <c r="A160" s="315"/>
      <c r="B160" s="315"/>
      <c r="C160" s="315"/>
      <c r="D160" s="315"/>
      <c r="E160" s="315"/>
      <c r="F160" s="315"/>
      <c r="G160" s="315"/>
      <c r="H160" s="315"/>
      <c r="I160" s="315"/>
      <c r="J160" s="315"/>
      <c r="K160" s="315"/>
      <c r="L160" s="315"/>
      <c r="AP160" s="322"/>
      <c r="AQ160" s="322"/>
      <c r="AR160" s="322"/>
      <c r="AS160" s="322"/>
      <c r="AT160" s="322"/>
      <c r="AU160" s="322"/>
      <c r="AV160" s="322"/>
      <c r="AW160" s="322"/>
    </row>
    <row r="161" spans="1:49" s="321" customFormat="1" x14ac:dyDescent="0.25">
      <c r="A161" s="315"/>
      <c r="B161" s="315"/>
      <c r="C161" s="315"/>
      <c r="D161" s="315"/>
      <c r="E161" s="315"/>
      <c r="F161" s="315"/>
      <c r="G161" s="315"/>
      <c r="H161" s="315"/>
      <c r="I161" s="315"/>
      <c r="J161" s="315"/>
      <c r="K161" s="315"/>
      <c r="L161" s="315"/>
      <c r="AP161" s="322"/>
      <c r="AQ161" s="322"/>
      <c r="AR161" s="322"/>
      <c r="AS161" s="322"/>
      <c r="AT161" s="322"/>
      <c r="AU161" s="322"/>
      <c r="AV161" s="322"/>
      <c r="AW161" s="322"/>
    </row>
    <row r="162" spans="1:49" s="321" customFormat="1" x14ac:dyDescent="0.25">
      <c r="A162" s="315"/>
      <c r="B162" s="315"/>
      <c r="C162" s="315"/>
      <c r="D162" s="315"/>
      <c r="E162" s="315"/>
      <c r="F162" s="315"/>
      <c r="G162" s="315"/>
      <c r="H162" s="315"/>
      <c r="I162" s="315"/>
      <c r="J162" s="315"/>
      <c r="K162" s="315"/>
      <c r="L162" s="315"/>
      <c r="AP162" s="322"/>
      <c r="AQ162" s="322"/>
      <c r="AR162" s="322"/>
      <c r="AS162" s="322"/>
      <c r="AT162" s="322"/>
      <c r="AU162" s="322"/>
      <c r="AV162" s="322"/>
      <c r="AW162" s="322"/>
    </row>
    <row r="163" spans="1:49" s="321" customFormat="1" x14ac:dyDescent="0.25">
      <c r="A163" s="315"/>
      <c r="B163" s="315"/>
      <c r="C163" s="315"/>
      <c r="D163" s="315"/>
      <c r="E163" s="315"/>
      <c r="F163" s="315"/>
      <c r="G163" s="315"/>
      <c r="H163" s="315"/>
      <c r="I163" s="315"/>
      <c r="J163" s="315"/>
      <c r="K163" s="315"/>
      <c r="L163" s="315"/>
      <c r="AP163" s="322"/>
      <c r="AQ163" s="322"/>
      <c r="AR163" s="322"/>
      <c r="AS163" s="322"/>
      <c r="AT163" s="322"/>
      <c r="AU163" s="322"/>
      <c r="AV163" s="322"/>
      <c r="AW163" s="322"/>
    </row>
    <row r="164" spans="1:49" s="321" customFormat="1" x14ac:dyDescent="0.25">
      <c r="A164" s="315"/>
      <c r="B164" s="315"/>
      <c r="C164" s="315"/>
      <c r="D164" s="315"/>
      <c r="E164" s="315"/>
      <c r="F164" s="315"/>
      <c r="G164" s="315"/>
      <c r="H164" s="315"/>
      <c r="I164" s="315"/>
      <c r="J164" s="315"/>
      <c r="K164" s="315"/>
      <c r="L164" s="315"/>
      <c r="AP164" s="322"/>
      <c r="AQ164" s="322"/>
      <c r="AR164" s="322"/>
      <c r="AS164" s="322"/>
      <c r="AT164" s="322"/>
      <c r="AU164" s="322"/>
      <c r="AV164" s="322"/>
      <c r="AW164" s="322"/>
    </row>
    <row r="165" spans="1:49" s="321" customFormat="1" x14ac:dyDescent="0.25">
      <c r="A165" s="315"/>
      <c r="B165" s="315"/>
      <c r="C165" s="315"/>
      <c r="D165" s="315"/>
      <c r="E165" s="315"/>
      <c r="F165" s="315"/>
      <c r="G165" s="315"/>
      <c r="H165" s="315"/>
      <c r="I165" s="315"/>
      <c r="J165" s="315"/>
      <c r="K165" s="315"/>
      <c r="L165" s="315"/>
      <c r="AP165" s="322"/>
      <c r="AQ165" s="322"/>
      <c r="AR165" s="322"/>
      <c r="AS165" s="322"/>
      <c r="AT165" s="322"/>
      <c r="AU165" s="322"/>
      <c r="AV165" s="322"/>
      <c r="AW165" s="322"/>
    </row>
    <row r="166" spans="1:49" s="321" customFormat="1" x14ac:dyDescent="0.25">
      <c r="A166" s="315"/>
      <c r="B166" s="315"/>
      <c r="C166" s="315"/>
      <c r="D166" s="315"/>
      <c r="E166" s="315"/>
      <c r="F166" s="315"/>
      <c r="G166" s="315"/>
      <c r="H166" s="315"/>
      <c r="I166" s="315"/>
      <c r="J166" s="315"/>
      <c r="K166" s="315"/>
      <c r="L166" s="315"/>
      <c r="AP166" s="322"/>
      <c r="AQ166" s="322"/>
      <c r="AR166" s="322"/>
      <c r="AS166" s="322"/>
      <c r="AT166" s="322"/>
      <c r="AU166" s="322"/>
      <c r="AV166" s="322"/>
      <c r="AW166" s="322"/>
    </row>
    <row r="167" spans="1:49" s="321" customFormat="1" x14ac:dyDescent="0.25">
      <c r="A167" s="315"/>
      <c r="B167" s="315"/>
      <c r="C167" s="315"/>
      <c r="D167" s="315"/>
      <c r="E167" s="315"/>
      <c r="F167" s="315"/>
      <c r="G167" s="315"/>
      <c r="H167" s="315"/>
      <c r="I167" s="315"/>
      <c r="J167" s="315"/>
      <c r="K167" s="315"/>
      <c r="L167" s="315"/>
      <c r="AP167" s="322"/>
      <c r="AQ167" s="322"/>
      <c r="AR167" s="322"/>
      <c r="AS167" s="322"/>
      <c r="AT167" s="322"/>
      <c r="AU167" s="322"/>
      <c r="AV167" s="322"/>
      <c r="AW167" s="322"/>
    </row>
    <row r="168" spans="1:49" s="321" customFormat="1" x14ac:dyDescent="0.25">
      <c r="A168" s="315"/>
      <c r="B168" s="315"/>
      <c r="C168" s="315"/>
      <c r="D168" s="315"/>
      <c r="E168" s="315"/>
      <c r="F168" s="315"/>
      <c r="G168" s="315"/>
      <c r="H168" s="315"/>
      <c r="I168" s="315"/>
      <c r="J168" s="315"/>
      <c r="K168" s="315"/>
      <c r="L168" s="315"/>
      <c r="AP168" s="322"/>
      <c r="AQ168" s="322"/>
      <c r="AR168" s="322"/>
      <c r="AS168" s="322"/>
      <c r="AT168" s="322"/>
      <c r="AU168" s="322"/>
      <c r="AV168" s="322"/>
      <c r="AW168" s="322"/>
    </row>
    <row r="169" spans="1:49" s="321" customFormat="1" x14ac:dyDescent="0.25">
      <c r="A169" s="315"/>
      <c r="B169" s="315"/>
      <c r="C169" s="315"/>
      <c r="D169" s="315"/>
      <c r="E169" s="315"/>
      <c r="F169" s="315"/>
      <c r="G169" s="315"/>
      <c r="H169" s="315"/>
      <c r="I169" s="315"/>
      <c r="J169" s="315"/>
      <c r="K169" s="315"/>
      <c r="L169" s="315"/>
      <c r="AP169" s="322"/>
      <c r="AQ169" s="322"/>
      <c r="AR169" s="322"/>
      <c r="AS169" s="322"/>
      <c r="AT169" s="322"/>
      <c r="AU169" s="322"/>
      <c r="AV169" s="322"/>
      <c r="AW169" s="322"/>
    </row>
    <row r="170" spans="1:49" s="321" customFormat="1" x14ac:dyDescent="0.25">
      <c r="A170" s="315"/>
      <c r="B170" s="315"/>
      <c r="C170" s="315"/>
      <c r="D170" s="315"/>
      <c r="E170" s="315"/>
      <c r="F170" s="315"/>
      <c r="G170" s="315"/>
      <c r="H170" s="315"/>
      <c r="I170" s="315"/>
      <c r="J170" s="315"/>
      <c r="K170" s="315"/>
      <c r="L170" s="315"/>
      <c r="AP170" s="322"/>
      <c r="AQ170" s="322"/>
      <c r="AR170" s="322"/>
      <c r="AS170" s="322"/>
      <c r="AT170" s="322"/>
      <c r="AU170" s="322"/>
      <c r="AV170" s="322"/>
      <c r="AW170" s="322"/>
    </row>
    <row r="171" spans="1:49" s="321" customFormat="1" x14ac:dyDescent="0.25">
      <c r="A171" s="315"/>
      <c r="B171" s="315"/>
      <c r="C171" s="315"/>
      <c r="D171" s="315"/>
      <c r="E171" s="315"/>
      <c r="F171" s="315"/>
      <c r="G171" s="315"/>
      <c r="H171" s="315"/>
      <c r="I171" s="315"/>
      <c r="J171" s="315"/>
      <c r="K171" s="315"/>
      <c r="L171" s="315"/>
      <c r="AP171" s="322"/>
      <c r="AQ171" s="322"/>
      <c r="AR171" s="322"/>
      <c r="AS171" s="322"/>
      <c r="AT171" s="322"/>
      <c r="AU171" s="322"/>
      <c r="AV171" s="322"/>
      <c r="AW171" s="322"/>
    </row>
    <row r="172" spans="1:49" s="321" customFormat="1" x14ac:dyDescent="0.25">
      <c r="A172" s="315"/>
      <c r="B172" s="315"/>
      <c r="C172" s="315"/>
      <c r="D172" s="315"/>
      <c r="E172" s="315"/>
      <c r="F172" s="315"/>
      <c r="G172" s="315"/>
      <c r="H172" s="315"/>
      <c r="I172" s="315"/>
      <c r="J172" s="315"/>
      <c r="K172" s="315"/>
      <c r="L172" s="315"/>
      <c r="AP172" s="322"/>
      <c r="AQ172" s="322"/>
      <c r="AR172" s="322"/>
      <c r="AS172" s="322"/>
      <c r="AT172" s="322"/>
      <c r="AU172" s="322"/>
      <c r="AV172" s="322"/>
      <c r="AW172" s="322"/>
    </row>
    <row r="173" spans="1:49" s="321" customFormat="1" x14ac:dyDescent="0.25">
      <c r="A173" s="315"/>
      <c r="B173" s="315"/>
      <c r="C173" s="315"/>
      <c r="D173" s="315"/>
      <c r="E173" s="315"/>
      <c r="F173" s="315"/>
      <c r="G173" s="315"/>
      <c r="H173" s="315"/>
      <c r="I173" s="315"/>
      <c r="J173" s="315"/>
      <c r="K173" s="315"/>
      <c r="L173" s="315"/>
      <c r="AP173" s="322"/>
      <c r="AQ173" s="322"/>
      <c r="AR173" s="322"/>
      <c r="AS173" s="322"/>
      <c r="AT173" s="322"/>
      <c r="AU173" s="322"/>
      <c r="AV173" s="322"/>
      <c r="AW173" s="322"/>
    </row>
    <row r="174" spans="1:49" s="321" customFormat="1" x14ac:dyDescent="0.25">
      <c r="A174" s="315"/>
      <c r="B174" s="315"/>
      <c r="C174" s="315"/>
      <c r="D174" s="315"/>
      <c r="E174" s="315"/>
      <c r="F174" s="315"/>
      <c r="G174" s="315"/>
      <c r="H174" s="315"/>
      <c r="I174" s="315"/>
      <c r="J174" s="315"/>
      <c r="K174" s="315"/>
      <c r="L174" s="315"/>
      <c r="AP174" s="322"/>
      <c r="AQ174" s="322"/>
      <c r="AR174" s="322"/>
      <c r="AS174" s="322"/>
      <c r="AT174" s="322"/>
      <c r="AU174" s="322"/>
      <c r="AV174" s="322"/>
      <c r="AW174" s="322"/>
    </row>
    <row r="175" spans="1:49" s="321" customFormat="1" x14ac:dyDescent="0.25">
      <c r="A175" s="315"/>
      <c r="B175" s="315"/>
      <c r="C175" s="315"/>
      <c r="D175" s="315"/>
      <c r="E175" s="315"/>
      <c r="F175" s="315"/>
      <c r="G175" s="315"/>
      <c r="H175" s="315"/>
      <c r="I175" s="315"/>
      <c r="J175" s="315"/>
      <c r="K175" s="315"/>
      <c r="L175" s="315"/>
      <c r="AP175" s="322"/>
      <c r="AQ175" s="322"/>
      <c r="AR175" s="322"/>
      <c r="AS175" s="322"/>
      <c r="AT175" s="322"/>
      <c r="AU175" s="322"/>
      <c r="AV175" s="322"/>
      <c r="AW175" s="322"/>
    </row>
    <row r="176" spans="1:49" s="321" customFormat="1" x14ac:dyDescent="0.25">
      <c r="A176" s="315"/>
      <c r="B176" s="315"/>
      <c r="C176" s="315"/>
      <c r="D176" s="315"/>
      <c r="E176" s="315"/>
      <c r="F176" s="315"/>
      <c r="G176" s="315"/>
      <c r="H176" s="315"/>
      <c r="I176" s="315"/>
      <c r="J176" s="315"/>
      <c r="K176" s="315"/>
      <c r="L176" s="315"/>
      <c r="AP176" s="322"/>
      <c r="AQ176" s="322"/>
      <c r="AR176" s="322"/>
      <c r="AS176" s="322"/>
      <c r="AT176" s="322"/>
      <c r="AU176" s="322"/>
      <c r="AV176" s="322"/>
      <c r="AW176" s="322"/>
    </row>
    <row r="177" spans="1:49" s="321" customFormat="1" x14ac:dyDescent="0.25">
      <c r="A177" s="315"/>
      <c r="B177" s="315"/>
      <c r="C177" s="315"/>
      <c r="D177" s="315"/>
      <c r="E177" s="315"/>
      <c r="F177" s="315"/>
      <c r="G177" s="315"/>
      <c r="H177" s="315"/>
      <c r="I177" s="315"/>
      <c r="J177" s="315"/>
      <c r="K177" s="315"/>
      <c r="L177" s="315"/>
      <c r="AP177" s="322"/>
      <c r="AQ177" s="322"/>
      <c r="AR177" s="322"/>
      <c r="AS177" s="322"/>
      <c r="AT177" s="322"/>
      <c r="AU177" s="322"/>
      <c r="AV177" s="322"/>
      <c r="AW177" s="322"/>
    </row>
    <row r="178" spans="1:49" s="321" customFormat="1" x14ac:dyDescent="0.25">
      <c r="A178" s="315"/>
      <c r="B178" s="315"/>
      <c r="C178" s="315"/>
      <c r="D178" s="315"/>
      <c r="E178" s="315"/>
      <c r="F178" s="315"/>
      <c r="G178" s="315"/>
      <c r="H178" s="315"/>
      <c r="I178" s="315"/>
      <c r="J178" s="315"/>
      <c r="K178" s="315"/>
      <c r="L178" s="315"/>
      <c r="AP178" s="322"/>
      <c r="AQ178" s="322"/>
      <c r="AR178" s="322"/>
      <c r="AS178" s="322"/>
      <c r="AT178" s="322"/>
      <c r="AU178" s="322"/>
      <c r="AV178" s="322"/>
      <c r="AW178" s="322"/>
    </row>
    <row r="179" spans="1:49" s="321" customFormat="1" x14ac:dyDescent="0.25">
      <c r="A179" s="315"/>
      <c r="B179" s="315"/>
      <c r="C179" s="315"/>
      <c r="D179" s="315"/>
      <c r="E179" s="315"/>
      <c r="F179" s="315"/>
      <c r="G179" s="315"/>
      <c r="H179" s="315"/>
      <c r="I179" s="315"/>
      <c r="J179" s="315"/>
      <c r="K179" s="315"/>
      <c r="L179" s="315"/>
      <c r="AP179" s="322"/>
      <c r="AQ179" s="322"/>
      <c r="AR179" s="322"/>
      <c r="AS179" s="322"/>
      <c r="AT179" s="322"/>
      <c r="AU179" s="322"/>
      <c r="AV179" s="322"/>
      <c r="AW179" s="322"/>
    </row>
    <row r="180" spans="1:49" s="321" customFormat="1" x14ac:dyDescent="0.25">
      <c r="A180" s="315"/>
      <c r="B180" s="315"/>
      <c r="C180" s="315"/>
      <c r="D180" s="315"/>
      <c r="E180" s="315"/>
      <c r="F180" s="315"/>
      <c r="G180" s="315"/>
      <c r="H180" s="315"/>
      <c r="I180" s="315"/>
      <c r="J180" s="315"/>
      <c r="K180" s="315"/>
      <c r="L180" s="315"/>
      <c r="AP180" s="322"/>
      <c r="AQ180" s="322"/>
      <c r="AR180" s="322"/>
      <c r="AS180" s="322"/>
      <c r="AT180" s="322"/>
      <c r="AU180" s="322"/>
      <c r="AV180" s="322"/>
      <c r="AW180" s="322"/>
    </row>
    <row r="181" spans="1:49" s="321" customFormat="1" x14ac:dyDescent="0.25">
      <c r="A181" s="315"/>
      <c r="B181" s="315"/>
      <c r="C181" s="315"/>
      <c r="D181" s="315"/>
      <c r="E181" s="315"/>
      <c r="F181" s="315"/>
      <c r="G181" s="315"/>
      <c r="H181" s="315"/>
      <c r="I181" s="315"/>
      <c r="J181" s="315"/>
      <c r="K181" s="315"/>
      <c r="L181" s="315"/>
      <c r="AP181" s="322"/>
      <c r="AQ181" s="322"/>
      <c r="AR181" s="322"/>
      <c r="AS181" s="322"/>
      <c r="AT181" s="322"/>
      <c r="AU181" s="322"/>
      <c r="AV181" s="322"/>
      <c r="AW181" s="322"/>
    </row>
    <row r="182" spans="1:49" s="321" customFormat="1" x14ac:dyDescent="0.25">
      <c r="A182" s="315"/>
      <c r="B182" s="315"/>
      <c r="C182" s="315"/>
      <c r="D182" s="315"/>
      <c r="E182" s="315"/>
      <c r="F182" s="315"/>
      <c r="G182" s="315"/>
      <c r="H182" s="315"/>
      <c r="I182" s="315"/>
      <c r="J182" s="315"/>
      <c r="K182" s="315"/>
      <c r="L182" s="315"/>
      <c r="AP182" s="322"/>
      <c r="AQ182" s="322"/>
      <c r="AR182" s="322"/>
      <c r="AS182" s="322"/>
      <c r="AT182" s="322"/>
      <c r="AU182" s="322"/>
      <c r="AV182" s="322"/>
      <c r="AW182" s="322"/>
    </row>
    <row r="183" spans="1:49" s="321" customFormat="1" x14ac:dyDescent="0.25">
      <c r="A183" s="315"/>
      <c r="B183" s="315"/>
      <c r="C183" s="315"/>
      <c r="D183" s="315"/>
      <c r="E183" s="315"/>
      <c r="F183" s="315"/>
      <c r="G183" s="315"/>
      <c r="H183" s="315"/>
      <c r="I183" s="315"/>
      <c r="J183" s="315"/>
      <c r="K183" s="315"/>
      <c r="L183" s="315"/>
      <c r="AP183" s="322"/>
      <c r="AQ183" s="322"/>
      <c r="AR183" s="322"/>
      <c r="AS183" s="322"/>
      <c r="AT183" s="322"/>
      <c r="AU183" s="322"/>
      <c r="AV183" s="322"/>
      <c r="AW183" s="322"/>
    </row>
    <row r="184" spans="1:49" s="321" customFormat="1" x14ac:dyDescent="0.25">
      <c r="A184" s="315"/>
      <c r="B184" s="315"/>
      <c r="C184" s="315"/>
      <c r="D184" s="315"/>
      <c r="E184" s="315"/>
      <c r="F184" s="315"/>
      <c r="G184" s="315"/>
      <c r="H184" s="315"/>
      <c r="I184" s="315"/>
      <c r="J184" s="315"/>
      <c r="K184" s="315"/>
      <c r="L184" s="315"/>
      <c r="AP184" s="322"/>
      <c r="AQ184" s="322"/>
      <c r="AR184" s="322"/>
      <c r="AS184" s="322"/>
      <c r="AT184" s="322"/>
      <c r="AU184" s="322"/>
      <c r="AV184" s="322"/>
      <c r="AW184" s="322"/>
    </row>
    <row r="185" spans="1:49" s="321" customFormat="1" x14ac:dyDescent="0.25">
      <c r="A185" s="315"/>
      <c r="B185" s="315"/>
      <c r="C185" s="315"/>
      <c r="D185" s="315"/>
      <c r="E185" s="315"/>
      <c r="F185" s="315"/>
      <c r="G185" s="315"/>
      <c r="H185" s="315"/>
      <c r="I185" s="315"/>
      <c r="J185" s="315"/>
      <c r="K185" s="315"/>
      <c r="L185" s="315"/>
      <c r="AP185" s="322"/>
      <c r="AQ185" s="322"/>
      <c r="AR185" s="322"/>
      <c r="AS185" s="322"/>
      <c r="AT185" s="322"/>
      <c r="AU185" s="322"/>
      <c r="AV185" s="322"/>
      <c r="AW185" s="322"/>
    </row>
    <row r="186" spans="1:49" s="321" customFormat="1" x14ac:dyDescent="0.25">
      <c r="A186" s="315"/>
      <c r="B186" s="315"/>
      <c r="C186" s="315"/>
      <c r="D186" s="315"/>
      <c r="E186" s="315"/>
      <c r="F186" s="315"/>
      <c r="G186" s="315"/>
      <c r="H186" s="315"/>
      <c r="I186" s="315"/>
      <c r="J186" s="315"/>
      <c r="K186" s="315"/>
      <c r="L186" s="315"/>
      <c r="AP186" s="322"/>
      <c r="AQ186" s="322"/>
      <c r="AR186" s="322"/>
      <c r="AS186" s="322"/>
      <c r="AT186" s="322"/>
      <c r="AU186" s="322"/>
      <c r="AV186" s="322"/>
      <c r="AW186" s="322"/>
    </row>
    <row r="187" spans="1:49" s="321" customFormat="1" x14ac:dyDescent="0.25">
      <c r="A187" s="315"/>
      <c r="B187" s="315"/>
      <c r="C187" s="315"/>
      <c r="D187" s="315"/>
      <c r="E187" s="315"/>
      <c r="F187" s="315"/>
      <c r="G187" s="315"/>
      <c r="H187" s="315"/>
      <c r="I187" s="315"/>
      <c r="J187" s="315"/>
      <c r="K187" s="315"/>
      <c r="L187" s="315"/>
      <c r="AP187" s="322"/>
      <c r="AQ187" s="322"/>
      <c r="AR187" s="322"/>
      <c r="AS187" s="322"/>
      <c r="AT187" s="322"/>
      <c r="AU187" s="322"/>
      <c r="AV187" s="322"/>
      <c r="AW187" s="322"/>
    </row>
    <row r="188" spans="1:49" s="321" customFormat="1" x14ac:dyDescent="0.25">
      <c r="A188" s="315"/>
      <c r="B188" s="315"/>
      <c r="C188" s="315"/>
      <c r="D188" s="315"/>
      <c r="E188" s="315"/>
      <c r="F188" s="315"/>
      <c r="G188" s="315"/>
      <c r="H188" s="315"/>
      <c r="I188" s="315"/>
      <c r="J188" s="315"/>
      <c r="K188" s="315"/>
      <c r="L188" s="315"/>
      <c r="AP188" s="322"/>
      <c r="AQ188" s="322"/>
      <c r="AR188" s="322"/>
      <c r="AS188" s="322"/>
      <c r="AT188" s="322"/>
      <c r="AU188" s="322"/>
      <c r="AV188" s="322"/>
      <c r="AW188" s="322"/>
    </row>
    <row r="189" spans="1:49" s="321" customFormat="1" x14ac:dyDescent="0.25">
      <c r="A189" s="315"/>
      <c r="B189" s="315"/>
      <c r="C189" s="315"/>
      <c r="D189" s="315"/>
      <c r="E189" s="315"/>
      <c r="F189" s="315"/>
      <c r="G189" s="315"/>
      <c r="H189" s="315"/>
      <c r="I189" s="315"/>
      <c r="J189" s="315"/>
      <c r="K189" s="315"/>
      <c r="L189" s="315"/>
      <c r="AP189" s="322"/>
      <c r="AQ189" s="322"/>
      <c r="AR189" s="322"/>
      <c r="AS189" s="322"/>
      <c r="AT189" s="322"/>
      <c r="AU189" s="322"/>
      <c r="AV189" s="322"/>
      <c r="AW189" s="322"/>
    </row>
    <row r="190" spans="1:49" s="321" customFormat="1" x14ac:dyDescent="0.25">
      <c r="A190" s="315"/>
      <c r="B190" s="315"/>
      <c r="C190" s="315"/>
      <c r="D190" s="315"/>
      <c r="E190" s="315"/>
      <c r="F190" s="315"/>
      <c r="G190" s="315"/>
      <c r="H190" s="315"/>
      <c r="I190" s="315"/>
      <c r="J190" s="315"/>
      <c r="K190" s="315"/>
      <c r="L190" s="315"/>
      <c r="AP190" s="322"/>
      <c r="AQ190" s="322"/>
      <c r="AR190" s="322"/>
      <c r="AS190" s="322"/>
      <c r="AT190" s="322"/>
      <c r="AU190" s="322"/>
      <c r="AV190" s="322"/>
      <c r="AW190" s="322"/>
    </row>
    <row r="191" spans="1:49" s="321" customFormat="1" x14ac:dyDescent="0.25">
      <c r="A191" s="315"/>
      <c r="B191" s="315"/>
      <c r="C191" s="315"/>
      <c r="D191" s="315"/>
      <c r="E191" s="315"/>
      <c r="F191" s="315"/>
      <c r="G191" s="315"/>
      <c r="H191" s="315"/>
      <c r="I191" s="315"/>
      <c r="J191" s="315"/>
      <c r="K191" s="315"/>
      <c r="L191" s="315"/>
      <c r="AP191" s="322"/>
      <c r="AQ191" s="322"/>
      <c r="AR191" s="322"/>
      <c r="AS191" s="322"/>
      <c r="AT191" s="322"/>
      <c r="AU191" s="322"/>
      <c r="AV191" s="322"/>
      <c r="AW191" s="322"/>
    </row>
    <row r="192" spans="1:49" s="321" customFormat="1" x14ac:dyDescent="0.25">
      <c r="A192" s="315"/>
      <c r="B192" s="315"/>
      <c r="C192" s="315"/>
      <c r="D192" s="315"/>
      <c r="E192" s="315"/>
      <c r="F192" s="315"/>
      <c r="G192" s="315"/>
      <c r="H192" s="315"/>
      <c r="I192" s="315"/>
      <c r="J192" s="315"/>
      <c r="K192" s="315"/>
      <c r="L192" s="315"/>
      <c r="AP192" s="322"/>
      <c r="AQ192" s="322"/>
      <c r="AR192" s="322"/>
      <c r="AS192" s="322"/>
      <c r="AT192" s="322"/>
      <c r="AU192" s="322"/>
      <c r="AV192" s="322"/>
      <c r="AW192" s="322"/>
    </row>
    <row r="193" spans="1:49" s="321" customFormat="1" x14ac:dyDescent="0.25">
      <c r="A193" s="315"/>
      <c r="B193" s="315"/>
      <c r="C193" s="315"/>
      <c r="D193" s="315"/>
      <c r="E193" s="315"/>
      <c r="F193" s="315"/>
      <c r="G193" s="315"/>
      <c r="H193" s="315"/>
      <c r="I193" s="315"/>
      <c r="J193" s="315"/>
      <c r="K193" s="315"/>
      <c r="L193" s="315"/>
      <c r="AP193" s="322"/>
      <c r="AQ193" s="322"/>
      <c r="AR193" s="322"/>
      <c r="AS193" s="322"/>
      <c r="AT193" s="322"/>
      <c r="AU193" s="322"/>
      <c r="AV193" s="322"/>
      <c r="AW193" s="322"/>
    </row>
    <row r="194" spans="1:49" s="321" customFormat="1" x14ac:dyDescent="0.25">
      <c r="A194" s="315"/>
      <c r="B194" s="315"/>
      <c r="C194" s="315"/>
      <c r="D194" s="315"/>
      <c r="E194" s="315"/>
      <c r="F194" s="315"/>
      <c r="G194" s="315"/>
      <c r="H194" s="315"/>
      <c r="I194" s="315"/>
      <c r="J194" s="315"/>
      <c r="K194" s="315"/>
      <c r="L194" s="315"/>
      <c r="AP194" s="322"/>
      <c r="AQ194" s="322"/>
      <c r="AR194" s="322"/>
      <c r="AS194" s="322"/>
      <c r="AT194" s="322"/>
      <c r="AU194" s="322"/>
      <c r="AV194" s="322"/>
      <c r="AW194" s="322"/>
    </row>
    <row r="195" spans="1:49" s="321" customFormat="1" x14ac:dyDescent="0.25">
      <c r="A195" s="315"/>
      <c r="B195" s="315"/>
      <c r="C195" s="315"/>
      <c r="D195" s="315"/>
      <c r="E195" s="315"/>
      <c r="F195" s="315"/>
      <c r="G195" s="315"/>
      <c r="H195" s="315"/>
      <c r="I195" s="315"/>
      <c r="J195" s="315"/>
      <c r="K195" s="315"/>
      <c r="L195" s="315"/>
      <c r="AP195" s="322"/>
      <c r="AQ195" s="322"/>
      <c r="AR195" s="322"/>
      <c r="AS195" s="322"/>
      <c r="AT195" s="322"/>
      <c r="AU195" s="322"/>
      <c r="AV195" s="322"/>
      <c r="AW195" s="322"/>
    </row>
    <row r="196" spans="1:49" s="321" customFormat="1" x14ac:dyDescent="0.25">
      <c r="A196" s="315"/>
      <c r="B196" s="315"/>
      <c r="C196" s="315"/>
      <c r="D196" s="315"/>
      <c r="E196" s="315"/>
      <c r="F196" s="315"/>
      <c r="G196" s="315"/>
      <c r="H196" s="315"/>
      <c r="I196" s="315"/>
      <c r="J196" s="315"/>
      <c r="K196" s="315"/>
      <c r="L196" s="315"/>
      <c r="AP196" s="322"/>
      <c r="AQ196" s="322"/>
      <c r="AR196" s="322"/>
      <c r="AS196" s="322"/>
      <c r="AT196" s="322"/>
      <c r="AU196" s="322"/>
      <c r="AV196" s="322"/>
      <c r="AW196" s="322"/>
    </row>
    <row r="197" spans="1:49" s="321" customFormat="1" x14ac:dyDescent="0.25">
      <c r="A197" s="315"/>
      <c r="B197" s="315"/>
      <c r="C197" s="315"/>
      <c r="D197" s="315"/>
      <c r="E197" s="315"/>
      <c r="F197" s="315"/>
      <c r="G197" s="315"/>
      <c r="H197" s="315"/>
      <c r="I197" s="315"/>
      <c r="J197" s="315"/>
      <c r="K197" s="315"/>
      <c r="L197" s="315"/>
      <c r="AP197" s="322"/>
      <c r="AQ197" s="322"/>
      <c r="AR197" s="322"/>
      <c r="AS197" s="322"/>
      <c r="AT197" s="322"/>
      <c r="AU197" s="322"/>
      <c r="AV197" s="322"/>
      <c r="AW197" s="322"/>
    </row>
    <row r="198" spans="1:49" s="321" customFormat="1" x14ac:dyDescent="0.25">
      <c r="A198" s="315"/>
      <c r="B198" s="315"/>
      <c r="C198" s="315"/>
      <c r="D198" s="315"/>
      <c r="E198" s="315"/>
      <c r="F198" s="315"/>
      <c r="G198" s="315"/>
      <c r="H198" s="315"/>
      <c r="I198" s="315"/>
      <c r="J198" s="315"/>
      <c r="K198" s="315"/>
      <c r="L198" s="315"/>
      <c r="AP198" s="322"/>
      <c r="AQ198" s="322"/>
      <c r="AR198" s="322"/>
      <c r="AS198" s="322"/>
      <c r="AT198" s="322"/>
      <c r="AU198" s="322"/>
      <c r="AV198" s="322"/>
      <c r="AW198" s="322"/>
    </row>
    <row r="199" spans="1:49" s="321" customFormat="1" x14ac:dyDescent="0.25">
      <c r="A199" s="315"/>
      <c r="B199" s="315"/>
      <c r="C199" s="315"/>
      <c r="D199" s="315"/>
      <c r="E199" s="315"/>
      <c r="F199" s="315"/>
      <c r="G199" s="315"/>
      <c r="H199" s="315"/>
      <c r="I199" s="315"/>
      <c r="J199" s="315"/>
      <c r="K199" s="315"/>
      <c r="L199" s="315"/>
      <c r="AP199" s="322"/>
      <c r="AQ199" s="322"/>
      <c r="AR199" s="322"/>
      <c r="AS199" s="322"/>
      <c r="AT199" s="322"/>
      <c r="AU199" s="322"/>
      <c r="AV199" s="322"/>
      <c r="AW199" s="322"/>
    </row>
    <row r="200" spans="1:49" s="321" customFormat="1" x14ac:dyDescent="0.25">
      <c r="A200" s="315"/>
      <c r="B200" s="315"/>
      <c r="C200" s="315"/>
      <c r="D200" s="315"/>
      <c r="E200" s="315"/>
      <c r="F200" s="315"/>
      <c r="G200" s="315"/>
      <c r="H200" s="315"/>
      <c r="I200" s="315"/>
      <c r="J200" s="315"/>
      <c r="K200" s="315"/>
      <c r="L200" s="315"/>
      <c r="AP200" s="322"/>
      <c r="AQ200" s="322"/>
      <c r="AR200" s="322"/>
      <c r="AS200" s="322"/>
      <c r="AT200" s="322"/>
      <c r="AU200" s="322"/>
      <c r="AV200" s="322"/>
      <c r="AW200" s="322"/>
    </row>
    <row r="201" spans="1:49" s="321" customFormat="1" x14ac:dyDescent="0.25">
      <c r="A201" s="315"/>
      <c r="B201" s="315"/>
      <c r="C201" s="315"/>
      <c r="D201" s="315"/>
      <c r="E201" s="315"/>
      <c r="F201" s="315"/>
      <c r="G201" s="315"/>
      <c r="H201" s="315"/>
      <c r="I201" s="315"/>
      <c r="J201" s="315"/>
      <c r="K201" s="315"/>
      <c r="L201" s="315"/>
      <c r="AP201" s="322"/>
      <c r="AQ201" s="322"/>
      <c r="AR201" s="322"/>
      <c r="AS201" s="322"/>
      <c r="AT201" s="322"/>
      <c r="AU201" s="322"/>
      <c r="AV201" s="322"/>
      <c r="AW201" s="322"/>
    </row>
    <row r="202" spans="1:49" s="321" customFormat="1" x14ac:dyDescent="0.25">
      <c r="A202" s="315"/>
      <c r="B202" s="315"/>
      <c r="C202" s="315"/>
      <c r="D202" s="315"/>
      <c r="E202" s="315"/>
      <c r="F202" s="315"/>
      <c r="G202" s="315"/>
      <c r="H202" s="315"/>
      <c r="I202" s="315"/>
      <c r="J202" s="315"/>
      <c r="K202" s="315"/>
      <c r="L202" s="315"/>
      <c r="AP202" s="322"/>
      <c r="AQ202" s="322"/>
      <c r="AR202" s="322"/>
      <c r="AS202" s="322"/>
      <c r="AT202" s="322"/>
      <c r="AU202" s="322"/>
      <c r="AV202" s="322"/>
      <c r="AW202" s="322"/>
    </row>
    <row r="203" spans="1:49" s="321" customFormat="1" x14ac:dyDescent="0.25">
      <c r="A203" s="315"/>
      <c r="B203" s="315"/>
      <c r="C203" s="315"/>
      <c r="D203" s="315"/>
      <c r="E203" s="315"/>
      <c r="F203" s="315"/>
      <c r="G203" s="315"/>
      <c r="H203" s="315"/>
      <c r="I203" s="315"/>
      <c r="J203" s="315"/>
      <c r="K203" s="315"/>
      <c r="L203" s="315"/>
      <c r="AP203" s="322"/>
      <c r="AQ203" s="322"/>
      <c r="AR203" s="322"/>
      <c r="AS203" s="322"/>
      <c r="AT203" s="322"/>
      <c r="AU203" s="322"/>
      <c r="AV203" s="322"/>
      <c r="AW203" s="322"/>
    </row>
    <row r="204" spans="1:49" s="321" customFormat="1" x14ac:dyDescent="0.25">
      <c r="A204" s="315"/>
      <c r="B204" s="315"/>
      <c r="C204" s="315"/>
      <c r="D204" s="315"/>
      <c r="E204" s="315"/>
      <c r="F204" s="315"/>
      <c r="G204" s="315"/>
      <c r="H204" s="315"/>
      <c r="I204" s="315"/>
      <c r="J204" s="315"/>
      <c r="K204" s="315"/>
      <c r="L204" s="315"/>
      <c r="AP204" s="322"/>
      <c r="AQ204" s="322"/>
      <c r="AR204" s="322"/>
      <c r="AS204" s="322"/>
      <c r="AT204" s="322"/>
      <c r="AU204" s="322"/>
      <c r="AV204" s="322"/>
      <c r="AW204" s="322"/>
    </row>
    <row r="205" spans="1:49" s="321" customFormat="1" x14ac:dyDescent="0.25">
      <c r="A205" s="315"/>
      <c r="B205" s="315"/>
      <c r="C205" s="315"/>
      <c r="D205" s="315"/>
      <c r="E205" s="315"/>
      <c r="F205" s="315"/>
      <c r="G205" s="315"/>
      <c r="H205" s="315"/>
      <c r="I205" s="315"/>
      <c r="J205" s="315"/>
      <c r="K205" s="315"/>
      <c r="L205" s="315"/>
      <c r="AP205" s="322"/>
      <c r="AQ205" s="322"/>
      <c r="AR205" s="322"/>
      <c r="AS205" s="322"/>
      <c r="AT205" s="322"/>
      <c r="AU205" s="322"/>
      <c r="AV205" s="322"/>
      <c r="AW205" s="322"/>
    </row>
    <row r="206" spans="1:49" s="321" customFormat="1" x14ac:dyDescent="0.25">
      <c r="A206" s="315"/>
      <c r="B206" s="315"/>
      <c r="C206" s="315"/>
      <c r="D206" s="315"/>
      <c r="E206" s="315"/>
      <c r="F206" s="315"/>
      <c r="G206" s="315"/>
      <c r="H206" s="315"/>
      <c r="I206" s="315"/>
      <c r="J206" s="315"/>
      <c r="K206" s="315"/>
      <c r="L206" s="315"/>
      <c r="AP206" s="322"/>
      <c r="AQ206" s="322"/>
      <c r="AR206" s="322"/>
      <c r="AS206" s="322"/>
      <c r="AT206" s="322"/>
      <c r="AU206" s="322"/>
      <c r="AV206" s="322"/>
      <c r="AW206" s="322"/>
    </row>
    <row r="207" spans="1:49" s="321" customFormat="1" x14ac:dyDescent="0.25">
      <c r="A207" s="315"/>
      <c r="B207" s="315"/>
      <c r="C207" s="315"/>
      <c r="D207" s="315"/>
      <c r="E207" s="315"/>
      <c r="F207" s="315"/>
      <c r="G207" s="315"/>
      <c r="H207" s="315"/>
      <c r="I207" s="315"/>
      <c r="J207" s="315"/>
      <c r="K207" s="315"/>
      <c r="L207" s="315"/>
      <c r="AP207" s="322"/>
      <c r="AQ207" s="322"/>
      <c r="AR207" s="322"/>
      <c r="AS207" s="322"/>
      <c r="AT207" s="322"/>
      <c r="AU207" s="322"/>
      <c r="AV207" s="322"/>
      <c r="AW207" s="322"/>
    </row>
    <row r="208" spans="1:49" s="321" customFormat="1" x14ac:dyDescent="0.25">
      <c r="A208" s="315"/>
      <c r="B208" s="315"/>
      <c r="C208" s="315"/>
      <c r="D208" s="315"/>
      <c r="E208" s="315"/>
      <c r="F208" s="315"/>
      <c r="G208" s="315"/>
      <c r="H208" s="315"/>
      <c r="I208" s="315"/>
      <c r="J208" s="315"/>
      <c r="K208" s="315"/>
      <c r="L208" s="315"/>
      <c r="AP208" s="322"/>
      <c r="AQ208" s="322"/>
      <c r="AR208" s="322"/>
      <c r="AS208" s="322"/>
      <c r="AT208" s="322"/>
      <c r="AU208" s="322"/>
      <c r="AV208" s="322"/>
      <c r="AW208" s="322"/>
    </row>
    <row r="209" spans="1:49" s="321" customFormat="1" x14ac:dyDescent="0.25">
      <c r="A209" s="315"/>
      <c r="B209" s="315"/>
      <c r="C209" s="315"/>
      <c r="D209" s="315"/>
      <c r="E209" s="315"/>
      <c r="F209" s="315"/>
      <c r="G209" s="315"/>
      <c r="H209" s="315"/>
      <c r="I209" s="315"/>
      <c r="J209" s="315"/>
      <c r="K209" s="315"/>
      <c r="L209" s="315"/>
      <c r="AP209" s="322"/>
      <c r="AQ209" s="322"/>
      <c r="AR209" s="322"/>
      <c r="AS209" s="322"/>
      <c r="AT209" s="322"/>
      <c r="AU209" s="322"/>
      <c r="AV209" s="322"/>
      <c r="AW209" s="322"/>
    </row>
    <row r="210" spans="1:49" s="321" customFormat="1" x14ac:dyDescent="0.25">
      <c r="A210" s="315"/>
      <c r="B210" s="315"/>
      <c r="C210" s="315"/>
      <c r="D210" s="315"/>
      <c r="E210" s="315"/>
      <c r="F210" s="315"/>
      <c r="G210" s="315"/>
      <c r="H210" s="315"/>
      <c r="I210" s="315"/>
      <c r="J210" s="315"/>
      <c r="K210" s="315"/>
      <c r="L210" s="315"/>
      <c r="AP210" s="322"/>
      <c r="AQ210" s="322"/>
      <c r="AR210" s="322"/>
      <c r="AS210" s="322"/>
      <c r="AT210" s="322"/>
      <c r="AU210" s="322"/>
      <c r="AV210" s="322"/>
      <c r="AW210" s="322"/>
    </row>
    <row r="211" spans="1:49" s="321" customFormat="1" x14ac:dyDescent="0.25">
      <c r="A211" s="315"/>
      <c r="B211" s="315"/>
      <c r="C211" s="315"/>
      <c r="D211" s="315"/>
      <c r="E211" s="315"/>
      <c r="F211" s="315"/>
      <c r="G211" s="315"/>
      <c r="H211" s="315"/>
      <c r="I211" s="315"/>
      <c r="J211" s="315"/>
      <c r="K211" s="315"/>
      <c r="L211" s="315"/>
      <c r="AP211" s="322"/>
      <c r="AQ211" s="322"/>
      <c r="AR211" s="322"/>
      <c r="AS211" s="322"/>
      <c r="AT211" s="322"/>
      <c r="AU211" s="322"/>
      <c r="AV211" s="322"/>
      <c r="AW211" s="322"/>
    </row>
    <row r="212" spans="1:49" s="321" customFormat="1" x14ac:dyDescent="0.25">
      <c r="A212" s="315"/>
      <c r="B212" s="315"/>
      <c r="C212" s="315"/>
      <c r="D212" s="315"/>
      <c r="E212" s="315"/>
      <c r="F212" s="315"/>
      <c r="G212" s="315"/>
      <c r="H212" s="315"/>
      <c r="I212" s="315"/>
      <c r="J212" s="315"/>
      <c r="K212" s="315"/>
      <c r="L212" s="315"/>
      <c r="AP212" s="322"/>
      <c r="AQ212" s="322"/>
      <c r="AR212" s="322"/>
      <c r="AS212" s="322"/>
      <c r="AT212" s="322"/>
      <c r="AU212" s="322"/>
      <c r="AV212" s="322"/>
      <c r="AW212" s="322"/>
    </row>
    <row r="213" spans="1:49" s="321" customFormat="1" x14ac:dyDescent="0.25">
      <c r="A213" s="315"/>
      <c r="B213" s="315"/>
      <c r="C213" s="315"/>
      <c r="D213" s="315"/>
      <c r="E213" s="315"/>
      <c r="F213" s="315"/>
      <c r="G213" s="315"/>
      <c r="H213" s="315"/>
      <c r="I213" s="315"/>
      <c r="J213" s="315"/>
      <c r="K213" s="315"/>
      <c r="L213" s="315"/>
      <c r="AP213" s="322"/>
      <c r="AQ213" s="322"/>
      <c r="AR213" s="322"/>
      <c r="AS213" s="322"/>
      <c r="AT213" s="322"/>
      <c r="AU213" s="322"/>
      <c r="AV213" s="322"/>
      <c r="AW213" s="322"/>
    </row>
    <row r="214" spans="1:49" s="321" customFormat="1" x14ac:dyDescent="0.25">
      <c r="A214" s="315"/>
      <c r="B214" s="315"/>
      <c r="C214" s="315"/>
      <c r="D214" s="315"/>
      <c r="E214" s="315"/>
      <c r="F214" s="315"/>
      <c r="G214" s="315"/>
      <c r="H214" s="315"/>
      <c r="I214" s="315"/>
      <c r="J214" s="315"/>
      <c r="K214" s="315"/>
      <c r="L214" s="315"/>
      <c r="AP214" s="322"/>
      <c r="AQ214" s="322"/>
      <c r="AR214" s="322"/>
      <c r="AS214" s="322"/>
      <c r="AT214" s="322"/>
      <c r="AU214" s="322"/>
      <c r="AV214" s="322"/>
      <c r="AW214" s="322"/>
    </row>
    <row r="215" spans="1:49" s="321" customFormat="1" x14ac:dyDescent="0.25">
      <c r="A215" s="315"/>
      <c r="B215" s="315"/>
      <c r="C215" s="315"/>
      <c r="D215" s="315"/>
      <c r="E215" s="315"/>
      <c r="F215" s="315"/>
      <c r="G215" s="315"/>
      <c r="H215" s="315"/>
      <c r="I215" s="315"/>
      <c r="J215" s="315"/>
      <c r="K215" s="315"/>
      <c r="L215" s="315"/>
      <c r="AP215" s="322"/>
      <c r="AQ215" s="322"/>
      <c r="AR215" s="322"/>
      <c r="AS215" s="322"/>
      <c r="AT215" s="322"/>
      <c r="AU215" s="322"/>
      <c r="AV215" s="322"/>
      <c r="AW215" s="322"/>
    </row>
    <row r="216" spans="1:49" s="321" customFormat="1" x14ac:dyDescent="0.25">
      <c r="A216" s="315"/>
      <c r="B216" s="315"/>
      <c r="C216" s="315"/>
      <c r="D216" s="315"/>
      <c r="E216" s="315"/>
      <c r="F216" s="315"/>
      <c r="G216" s="315"/>
      <c r="H216" s="315"/>
      <c r="I216" s="315"/>
      <c r="J216" s="315"/>
      <c r="K216" s="315"/>
      <c r="L216" s="315"/>
      <c r="AP216" s="322"/>
      <c r="AQ216" s="322"/>
      <c r="AR216" s="322"/>
      <c r="AS216" s="322"/>
      <c r="AT216" s="322"/>
      <c r="AU216" s="322"/>
      <c r="AV216" s="322"/>
      <c r="AW216" s="322"/>
    </row>
    <row r="217" spans="1:49" s="321" customFormat="1" x14ac:dyDescent="0.25">
      <c r="A217" s="315"/>
      <c r="B217" s="315"/>
      <c r="C217" s="315"/>
      <c r="D217" s="315"/>
      <c r="E217" s="315"/>
      <c r="F217" s="315"/>
      <c r="G217" s="315"/>
      <c r="H217" s="315"/>
      <c r="I217" s="315"/>
      <c r="J217" s="315"/>
      <c r="K217" s="315"/>
      <c r="L217" s="315"/>
      <c r="AP217" s="322"/>
      <c r="AQ217" s="322"/>
      <c r="AR217" s="322"/>
      <c r="AS217" s="322"/>
      <c r="AT217" s="322"/>
      <c r="AU217" s="322"/>
      <c r="AV217" s="322"/>
      <c r="AW217" s="322"/>
    </row>
    <row r="218" spans="1:49" s="321" customFormat="1" x14ac:dyDescent="0.25">
      <c r="A218" s="315"/>
      <c r="B218" s="315"/>
      <c r="C218" s="315"/>
      <c r="D218" s="315"/>
      <c r="E218" s="315"/>
      <c r="F218" s="315"/>
      <c r="G218" s="315"/>
      <c r="H218" s="315"/>
      <c r="I218" s="315"/>
      <c r="J218" s="315"/>
      <c r="K218" s="315"/>
      <c r="L218" s="315"/>
      <c r="AP218" s="322"/>
      <c r="AQ218" s="322"/>
      <c r="AR218" s="322"/>
      <c r="AS218" s="322"/>
      <c r="AT218" s="322"/>
      <c r="AU218" s="322"/>
      <c r="AV218" s="322"/>
      <c r="AW218" s="322"/>
    </row>
    <row r="219" spans="1:49" s="321" customFormat="1" x14ac:dyDescent="0.25">
      <c r="A219" s="315"/>
      <c r="B219" s="315"/>
      <c r="C219" s="315"/>
      <c r="D219" s="315"/>
      <c r="E219" s="315"/>
      <c r="F219" s="315"/>
      <c r="G219" s="315"/>
      <c r="H219" s="315"/>
      <c r="I219" s="315"/>
      <c r="J219" s="315"/>
      <c r="K219" s="315"/>
      <c r="L219" s="315"/>
      <c r="AP219" s="322"/>
      <c r="AQ219" s="322"/>
      <c r="AR219" s="322"/>
      <c r="AS219" s="322"/>
      <c r="AT219" s="322"/>
      <c r="AU219" s="322"/>
      <c r="AV219" s="322"/>
      <c r="AW219" s="322"/>
    </row>
    <row r="220" spans="1:49" s="321" customFormat="1" x14ac:dyDescent="0.25">
      <c r="A220" s="315"/>
      <c r="B220" s="315"/>
      <c r="C220" s="315"/>
      <c r="D220" s="315"/>
      <c r="E220" s="315"/>
      <c r="F220" s="315"/>
      <c r="G220" s="315"/>
      <c r="H220" s="315"/>
      <c r="I220" s="315"/>
      <c r="J220" s="315"/>
      <c r="K220" s="315"/>
      <c r="L220" s="315"/>
      <c r="AP220" s="322"/>
      <c r="AQ220" s="322"/>
      <c r="AR220" s="322"/>
      <c r="AS220" s="322"/>
      <c r="AT220" s="322"/>
      <c r="AU220" s="322"/>
      <c r="AV220" s="322"/>
      <c r="AW220" s="322"/>
    </row>
    <row r="221" spans="1:49" s="321" customFormat="1" x14ac:dyDescent="0.25">
      <c r="A221" s="315"/>
      <c r="B221" s="315"/>
      <c r="C221" s="315"/>
      <c r="D221" s="315"/>
      <c r="E221" s="315"/>
      <c r="F221" s="315"/>
      <c r="G221" s="315"/>
      <c r="H221" s="315"/>
      <c r="I221" s="315"/>
      <c r="J221" s="315"/>
      <c r="K221" s="315"/>
      <c r="L221" s="315"/>
      <c r="AP221" s="322"/>
      <c r="AQ221" s="322"/>
      <c r="AR221" s="322"/>
      <c r="AS221" s="322"/>
      <c r="AT221" s="322"/>
      <c r="AU221" s="322"/>
      <c r="AV221" s="322"/>
      <c r="AW221" s="322"/>
    </row>
    <row r="222" spans="1:49" s="321" customFormat="1" x14ac:dyDescent="0.25">
      <c r="A222" s="315"/>
      <c r="B222" s="315"/>
      <c r="C222" s="315"/>
      <c r="D222" s="315"/>
      <c r="E222" s="315"/>
      <c r="F222" s="315"/>
      <c r="G222" s="315"/>
      <c r="H222" s="315"/>
      <c r="I222" s="315"/>
      <c r="J222" s="315"/>
      <c r="K222" s="315"/>
      <c r="L222" s="315"/>
      <c r="AP222" s="322"/>
      <c r="AQ222" s="322"/>
      <c r="AR222" s="322"/>
      <c r="AS222" s="322"/>
      <c r="AT222" s="322"/>
      <c r="AU222" s="322"/>
      <c r="AV222" s="322"/>
      <c r="AW222" s="322"/>
    </row>
    <row r="223" spans="1:49" s="321" customFormat="1" x14ac:dyDescent="0.25">
      <c r="A223" s="315"/>
      <c r="B223" s="315"/>
      <c r="C223" s="315"/>
      <c r="D223" s="315"/>
      <c r="E223" s="315"/>
      <c r="F223" s="315"/>
      <c r="G223" s="315"/>
      <c r="H223" s="315"/>
      <c r="I223" s="315"/>
      <c r="J223" s="315"/>
      <c r="K223" s="315"/>
      <c r="L223" s="315"/>
      <c r="AP223" s="322"/>
      <c r="AQ223" s="322"/>
      <c r="AR223" s="322"/>
      <c r="AS223" s="322"/>
      <c r="AT223" s="322"/>
      <c r="AU223" s="322"/>
      <c r="AV223" s="322"/>
      <c r="AW223" s="322"/>
    </row>
    <row r="224" spans="1:49" s="321" customFormat="1" x14ac:dyDescent="0.25">
      <c r="A224" s="315"/>
      <c r="B224" s="315"/>
      <c r="C224" s="315"/>
      <c r="D224" s="315"/>
      <c r="E224" s="315"/>
      <c r="F224" s="315"/>
      <c r="G224" s="315"/>
      <c r="H224" s="315"/>
      <c r="I224" s="315"/>
      <c r="J224" s="315"/>
      <c r="K224" s="315"/>
      <c r="L224" s="315"/>
      <c r="AP224" s="322"/>
      <c r="AQ224" s="322"/>
      <c r="AR224" s="322"/>
      <c r="AS224" s="322"/>
      <c r="AT224" s="322"/>
      <c r="AU224" s="322"/>
      <c r="AV224" s="322"/>
      <c r="AW224" s="322"/>
    </row>
    <row r="225" spans="1:49" s="321" customFormat="1" x14ac:dyDescent="0.25">
      <c r="A225" s="315"/>
      <c r="B225" s="315"/>
      <c r="C225" s="315"/>
      <c r="D225" s="315"/>
      <c r="E225" s="315"/>
      <c r="F225" s="315"/>
      <c r="G225" s="315"/>
      <c r="H225" s="315"/>
      <c r="I225" s="315"/>
      <c r="J225" s="315"/>
      <c r="K225" s="315"/>
      <c r="L225" s="315"/>
      <c r="AP225" s="322"/>
      <c r="AQ225" s="322"/>
      <c r="AR225" s="322"/>
      <c r="AS225" s="322"/>
      <c r="AT225" s="322"/>
      <c r="AU225" s="322"/>
      <c r="AV225" s="322"/>
      <c r="AW225" s="322"/>
    </row>
    <row r="226" spans="1:49" s="321" customFormat="1" x14ac:dyDescent="0.25">
      <c r="A226" s="315"/>
      <c r="B226" s="315"/>
      <c r="C226" s="315"/>
      <c r="D226" s="315"/>
      <c r="E226" s="315"/>
      <c r="F226" s="315"/>
      <c r="G226" s="315"/>
      <c r="H226" s="315"/>
      <c r="I226" s="315"/>
      <c r="J226" s="315"/>
      <c r="K226" s="315"/>
      <c r="L226" s="315"/>
      <c r="AP226" s="322"/>
      <c r="AQ226" s="322"/>
      <c r="AR226" s="322"/>
      <c r="AS226" s="322"/>
      <c r="AT226" s="322"/>
      <c r="AU226" s="322"/>
      <c r="AV226" s="322"/>
      <c r="AW226" s="322"/>
    </row>
    <row r="227" spans="1:49" s="321" customFormat="1" x14ac:dyDescent="0.25">
      <c r="A227" s="315"/>
      <c r="B227" s="315"/>
      <c r="C227" s="315"/>
      <c r="D227" s="315"/>
      <c r="E227" s="315"/>
      <c r="F227" s="315"/>
      <c r="G227" s="315"/>
      <c r="H227" s="315"/>
      <c r="I227" s="315"/>
      <c r="J227" s="315"/>
      <c r="K227" s="315"/>
      <c r="L227" s="315"/>
      <c r="AP227" s="322"/>
      <c r="AQ227" s="322"/>
      <c r="AR227" s="322"/>
      <c r="AS227" s="322"/>
      <c r="AT227" s="322"/>
      <c r="AU227" s="322"/>
      <c r="AV227" s="322"/>
      <c r="AW227" s="322"/>
    </row>
    <row r="228" spans="1:49" s="321" customFormat="1" x14ac:dyDescent="0.25">
      <c r="A228" s="315"/>
      <c r="B228" s="315"/>
      <c r="C228" s="315"/>
      <c r="D228" s="315"/>
      <c r="E228" s="315"/>
      <c r="F228" s="315"/>
      <c r="G228" s="315"/>
      <c r="H228" s="315"/>
      <c r="I228" s="315"/>
      <c r="J228" s="315"/>
      <c r="K228" s="315"/>
      <c r="L228" s="315"/>
      <c r="AP228" s="322"/>
      <c r="AQ228" s="322"/>
      <c r="AR228" s="322"/>
      <c r="AS228" s="322"/>
      <c r="AT228" s="322"/>
      <c r="AU228" s="322"/>
      <c r="AV228" s="322"/>
      <c r="AW228" s="322"/>
    </row>
    <row r="229" spans="1:49" s="321" customFormat="1" x14ac:dyDescent="0.25">
      <c r="A229" s="315"/>
      <c r="B229" s="315"/>
      <c r="C229" s="315"/>
      <c r="D229" s="315"/>
      <c r="E229" s="315"/>
      <c r="F229" s="315"/>
      <c r="G229" s="315"/>
      <c r="H229" s="315"/>
      <c r="I229" s="315"/>
      <c r="J229" s="315"/>
      <c r="K229" s="315"/>
      <c r="L229" s="315"/>
      <c r="AP229" s="322"/>
      <c r="AQ229" s="322"/>
      <c r="AR229" s="322"/>
      <c r="AS229" s="322"/>
      <c r="AT229" s="322"/>
      <c r="AU229" s="322"/>
      <c r="AV229" s="322"/>
      <c r="AW229" s="322"/>
    </row>
    <row r="230" spans="1:49" s="321" customFormat="1" x14ac:dyDescent="0.25">
      <c r="A230" s="315"/>
      <c r="B230" s="315"/>
      <c r="C230" s="315"/>
      <c r="D230" s="315"/>
      <c r="E230" s="315"/>
      <c r="F230" s="315"/>
      <c r="G230" s="315"/>
      <c r="H230" s="315"/>
      <c r="I230" s="315"/>
      <c r="J230" s="315"/>
      <c r="K230" s="315"/>
      <c r="L230" s="315"/>
      <c r="AP230" s="322"/>
      <c r="AQ230" s="322"/>
      <c r="AR230" s="322"/>
      <c r="AS230" s="322"/>
      <c r="AT230" s="322"/>
      <c r="AU230" s="322"/>
      <c r="AV230" s="322"/>
      <c r="AW230" s="322"/>
    </row>
    <row r="231" spans="1:49" s="321" customFormat="1" x14ac:dyDescent="0.25">
      <c r="A231" s="315"/>
      <c r="B231" s="315"/>
      <c r="C231" s="315"/>
      <c r="D231" s="315"/>
      <c r="E231" s="315"/>
      <c r="F231" s="315"/>
      <c r="G231" s="315"/>
      <c r="H231" s="315"/>
      <c r="I231" s="315"/>
      <c r="J231" s="315"/>
      <c r="K231" s="315"/>
      <c r="L231" s="315"/>
      <c r="AP231" s="322"/>
      <c r="AQ231" s="322"/>
      <c r="AR231" s="322"/>
      <c r="AS231" s="322"/>
      <c r="AT231" s="322"/>
      <c r="AU231" s="322"/>
      <c r="AV231" s="322"/>
      <c r="AW231" s="322"/>
    </row>
    <row r="232" spans="1:49" s="321" customFormat="1" x14ac:dyDescent="0.25">
      <c r="A232" s="315"/>
      <c r="B232" s="315"/>
      <c r="C232" s="315"/>
      <c r="D232" s="315"/>
      <c r="E232" s="315"/>
      <c r="F232" s="315"/>
      <c r="G232" s="315"/>
      <c r="H232" s="315"/>
      <c r="I232" s="315"/>
      <c r="J232" s="315"/>
      <c r="K232" s="315"/>
      <c r="L232" s="315"/>
      <c r="AP232" s="322"/>
      <c r="AQ232" s="322"/>
      <c r="AR232" s="322"/>
      <c r="AS232" s="322"/>
      <c r="AT232" s="322"/>
      <c r="AU232" s="322"/>
      <c r="AV232" s="322"/>
      <c r="AW232" s="322"/>
    </row>
    <row r="233" spans="1:49" s="321" customFormat="1" x14ac:dyDescent="0.25">
      <c r="A233" s="315"/>
      <c r="B233" s="315"/>
      <c r="C233" s="315"/>
      <c r="D233" s="315"/>
      <c r="E233" s="315"/>
      <c r="F233" s="315"/>
      <c r="G233" s="315"/>
      <c r="H233" s="315"/>
      <c r="I233" s="315"/>
      <c r="J233" s="315"/>
      <c r="K233" s="315"/>
      <c r="L233" s="315"/>
      <c r="AP233" s="322"/>
      <c r="AQ233" s="322"/>
      <c r="AR233" s="322"/>
      <c r="AS233" s="322"/>
      <c r="AT233" s="322"/>
      <c r="AU233" s="322"/>
      <c r="AV233" s="322"/>
      <c r="AW233" s="322"/>
    </row>
    <row r="234" spans="1:49" s="321" customFormat="1" x14ac:dyDescent="0.25">
      <c r="A234" s="315"/>
      <c r="B234" s="315"/>
      <c r="C234" s="315"/>
      <c r="D234" s="315"/>
      <c r="E234" s="315"/>
      <c r="F234" s="315"/>
      <c r="G234" s="315"/>
      <c r="H234" s="315"/>
      <c r="I234" s="315"/>
      <c r="J234" s="315"/>
      <c r="K234" s="315"/>
      <c r="L234" s="315"/>
      <c r="AP234" s="322"/>
      <c r="AQ234" s="322"/>
      <c r="AR234" s="322"/>
      <c r="AS234" s="322"/>
      <c r="AT234" s="322"/>
      <c r="AU234" s="322"/>
      <c r="AV234" s="322"/>
      <c r="AW234" s="322"/>
    </row>
    <row r="235" spans="1:49" s="321" customFormat="1" x14ac:dyDescent="0.25">
      <c r="A235" s="315"/>
      <c r="B235" s="315"/>
      <c r="C235" s="315"/>
      <c r="D235" s="315"/>
      <c r="E235" s="315"/>
      <c r="F235" s="315"/>
      <c r="G235" s="315"/>
      <c r="H235" s="315"/>
      <c r="I235" s="315"/>
      <c r="J235" s="315"/>
      <c r="K235" s="315"/>
      <c r="L235" s="315"/>
      <c r="AP235" s="322"/>
      <c r="AQ235" s="322"/>
      <c r="AR235" s="322"/>
      <c r="AS235" s="322"/>
      <c r="AT235" s="322"/>
      <c r="AU235" s="322"/>
      <c r="AV235" s="322"/>
      <c r="AW235" s="322"/>
    </row>
    <row r="236" spans="1:49" s="321" customFormat="1" x14ac:dyDescent="0.25">
      <c r="A236" s="315"/>
      <c r="B236" s="315"/>
      <c r="C236" s="315"/>
      <c r="D236" s="315"/>
      <c r="E236" s="315"/>
      <c r="F236" s="315"/>
      <c r="G236" s="315"/>
      <c r="H236" s="315"/>
      <c r="I236" s="315"/>
      <c r="J236" s="315"/>
      <c r="K236" s="315"/>
      <c r="L236" s="315"/>
      <c r="AP236" s="322"/>
      <c r="AQ236" s="322"/>
      <c r="AR236" s="322"/>
      <c r="AS236" s="322"/>
      <c r="AT236" s="322"/>
      <c r="AU236" s="322"/>
      <c r="AV236" s="322"/>
      <c r="AW236" s="322"/>
    </row>
    <row r="237" spans="1:49" s="321" customFormat="1" x14ac:dyDescent="0.25">
      <c r="A237" s="315"/>
      <c r="B237" s="315"/>
      <c r="C237" s="315"/>
      <c r="D237" s="315"/>
      <c r="E237" s="315"/>
      <c r="F237" s="315"/>
      <c r="G237" s="315"/>
      <c r="H237" s="315"/>
      <c r="I237" s="315"/>
      <c r="J237" s="315"/>
      <c r="K237" s="315"/>
      <c r="L237" s="315"/>
      <c r="AP237" s="322"/>
      <c r="AQ237" s="322"/>
      <c r="AR237" s="322"/>
      <c r="AS237" s="322"/>
      <c r="AT237" s="322"/>
      <c r="AU237" s="322"/>
      <c r="AV237" s="322"/>
      <c r="AW237" s="322"/>
    </row>
    <row r="238" spans="1:49" s="321" customFormat="1" x14ac:dyDescent="0.25">
      <c r="A238" s="315"/>
      <c r="B238" s="315"/>
      <c r="C238" s="315"/>
      <c r="D238" s="315"/>
      <c r="E238" s="315"/>
      <c r="F238" s="315"/>
      <c r="G238" s="315"/>
      <c r="H238" s="315"/>
      <c r="I238" s="315"/>
      <c r="J238" s="315"/>
      <c r="K238" s="315"/>
      <c r="L238" s="315"/>
      <c r="AP238" s="322"/>
      <c r="AQ238" s="322"/>
      <c r="AR238" s="322"/>
      <c r="AS238" s="322"/>
      <c r="AT238" s="322"/>
      <c r="AU238" s="322"/>
      <c r="AV238" s="322"/>
      <c r="AW238" s="322"/>
    </row>
    <row r="239" spans="1:49" s="321" customFormat="1" x14ac:dyDescent="0.25">
      <c r="A239" s="315"/>
      <c r="B239" s="315"/>
      <c r="C239" s="315"/>
      <c r="D239" s="315"/>
      <c r="E239" s="315"/>
      <c r="F239" s="315"/>
      <c r="G239" s="315"/>
      <c r="H239" s="315"/>
      <c r="I239" s="315"/>
      <c r="J239" s="315"/>
      <c r="K239" s="315"/>
      <c r="L239" s="315"/>
      <c r="AP239" s="322"/>
      <c r="AQ239" s="322"/>
      <c r="AR239" s="322"/>
      <c r="AS239" s="322"/>
      <c r="AT239" s="322"/>
      <c r="AU239" s="322"/>
      <c r="AV239" s="322"/>
      <c r="AW239" s="322"/>
    </row>
    <row r="240" spans="1:49" s="321" customFormat="1" x14ac:dyDescent="0.25">
      <c r="A240" s="315"/>
      <c r="B240" s="315"/>
      <c r="C240" s="315"/>
      <c r="D240" s="315"/>
      <c r="E240" s="315"/>
      <c r="F240" s="315"/>
      <c r="G240" s="315"/>
      <c r="H240" s="315"/>
      <c r="I240" s="315"/>
      <c r="J240" s="315"/>
      <c r="K240" s="315"/>
      <c r="L240" s="315"/>
      <c r="AP240" s="322"/>
      <c r="AQ240" s="322"/>
      <c r="AR240" s="322"/>
      <c r="AS240" s="322"/>
      <c r="AT240" s="322"/>
      <c r="AU240" s="322"/>
      <c r="AV240" s="322"/>
      <c r="AW240" s="322"/>
    </row>
    <row r="241" spans="1:49" s="321" customFormat="1" x14ac:dyDescent="0.25">
      <c r="A241" s="315"/>
      <c r="B241" s="315"/>
      <c r="C241" s="315"/>
      <c r="D241" s="315"/>
      <c r="E241" s="315"/>
      <c r="F241" s="315"/>
      <c r="G241" s="315"/>
      <c r="H241" s="315"/>
      <c r="I241" s="315"/>
      <c r="J241" s="315"/>
      <c r="K241" s="315"/>
      <c r="L241" s="315"/>
      <c r="AP241" s="322"/>
      <c r="AQ241" s="322"/>
      <c r="AR241" s="322"/>
      <c r="AS241" s="322"/>
      <c r="AT241" s="322"/>
      <c r="AU241" s="322"/>
      <c r="AV241" s="322"/>
      <c r="AW241" s="322"/>
    </row>
    <row r="242" spans="1:49" s="321" customFormat="1" x14ac:dyDescent="0.25">
      <c r="A242" s="315"/>
      <c r="B242" s="315"/>
      <c r="C242" s="315"/>
      <c r="D242" s="315"/>
      <c r="E242" s="315"/>
      <c r="F242" s="315"/>
      <c r="G242" s="315"/>
      <c r="H242" s="315"/>
      <c r="I242" s="315"/>
      <c r="J242" s="315"/>
      <c r="K242" s="315"/>
      <c r="L242" s="315"/>
      <c r="AP242" s="322"/>
      <c r="AQ242" s="322"/>
      <c r="AR242" s="322"/>
      <c r="AS242" s="322"/>
      <c r="AT242" s="322"/>
      <c r="AU242" s="322"/>
      <c r="AV242" s="322"/>
      <c r="AW242" s="322"/>
    </row>
    <row r="243" spans="1:49" s="321" customFormat="1" x14ac:dyDescent="0.25">
      <c r="A243" s="315"/>
      <c r="B243" s="315"/>
      <c r="C243" s="315"/>
      <c r="D243" s="315"/>
      <c r="E243" s="315"/>
      <c r="F243" s="315"/>
      <c r="G243" s="315"/>
      <c r="H243" s="315"/>
      <c r="I243" s="315"/>
      <c r="J243" s="315"/>
      <c r="K243" s="315"/>
      <c r="L243" s="315"/>
      <c r="AP243" s="322"/>
      <c r="AQ243" s="322"/>
      <c r="AR243" s="322"/>
      <c r="AS243" s="322"/>
      <c r="AT243" s="322"/>
      <c r="AU243" s="322"/>
      <c r="AV243" s="322"/>
      <c r="AW243" s="322"/>
    </row>
    <row r="244" spans="1:49" s="321" customFormat="1" x14ac:dyDescent="0.25">
      <c r="A244" s="315"/>
      <c r="B244" s="315"/>
      <c r="C244" s="315"/>
      <c r="D244" s="315"/>
      <c r="E244" s="315"/>
      <c r="F244" s="315"/>
      <c r="G244" s="315"/>
      <c r="H244" s="315"/>
      <c r="I244" s="315"/>
      <c r="J244" s="315"/>
      <c r="K244" s="315"/>
      <c r="L244" s="315"/>
      <c r="AP244" s="322"/>
      <c r="AQ244" s="322"/>
      <c r="AR244" s="322"/>
      <c r="AS244" s="322"/>
      <c r="AT244" s="322"/>
      <c r="AU244" s="322"/>
      <c r="AV244" s="322"/>
      <c r="AW244" s="322"/>
    </row>
    <row r="245" spans="1:49" s="321" customFormat="1" x14ac:dyDescent="0.25">
      <c r="A245" s="315"/>
      <c r="B245" s="315"/>
      <c r="C245" s="315"/>
      <c r="D245" s="315"/>
      <c r="E245" s="315"/>
      <c r="F245" s="315"/>
      <c r="G245" s="315"/>
      <c r="H245" s="315"/>
      <c r="I245" s="315"/>
      <c r="J245" s="315"/>
      <c r="K245" s="315"/>
      <c r="L245" s="315"/>
      <c r="AP245" s="322"/>
      <c r="AQ245" s="322"/>
      <c r="AR245" s="322"/>
      <c r="AS245" s="322"/>
      <c r="AT245" s="322"/>
      <c r="AU245" s="322"/>
      <c r="AV245" s="322"/>
      <c r="AW245" s="322"/>
    </row>
    <row r="246" spans="1:49" s="321" customFormat="1" x14ac:dyDescent="0.25">
      <c r="A246" s="315"/>
      <c r="B246" s="315"/>
      <c r="C246" s="315"/>
      <c r="D246" s="315"/>
      <c r="E246" s="315"/>
      <c r="F246" s="315"/>
      <c r="G246" s="315"/>
      <c r="H246" s="315"/>
      <c r="I246" s="315"/>
      <c r="J246" s="315"/>
      <c r="K246" s="315"/>
      <c r="L246" s="315"/>
      <c r="AP246" s="322"/>
      <c r="AQ246" s="322"/>
      <c r="AR246" s="322"/>
      <c r="AS246" s="322"/>
      <c r="AT246" s="322"/>
      <c r="AU246" s="322"/>
      <c r="AV246" s="322"/>
      <c r="AW246" s="322"/>
    </row>
    <row r="247" spans="1:49" s="321" customFormat="1" x14ac:dyDescent="0.25">
      <c r="A247" s="315"/>
      <c r="B247" s="315"/>
      <c r="C247" s="315"/>
      <c r="D247" s="315"/>
      <c r="E247" s="315"/>
      <c r="F247" s="315"/>
      <c r="G247" s="315"/>
      <c r="H247" s="315"/>
      <c r="I247" s="315"/>
      <c r="J247" s="315"/>
      <c r="K247" s="315"/>
      <c r="L247" s="315"/>
      <c r="AP247" s="322"/>
      <c r="AQ247" s="322"/>
      <c r="AR247" s="322"/>
      <c r="AS247" s="322"/>
      <c r="AT247" s="322"/>
      <c r="AU247" s="322"/>
      <c r="AV247" s="322"/>
      <c r="AW247" s="322"/>
    </row>
    <row r="248" spans="1:49" s="321" customFormat="1" x14ac:dyDescent="0.25">
      <c r="A248" s="315"/>
      <c r="B248" s="315"/>
      <c r="C248" s="315"/>
      <c r="D248" s="315"/>
      <c r="E248" s="315"/>
      <c r="F248" s="315"/>
      <c r="G248" s="315"/>
      <c r="H248" s="315"/>
      <c r="I248" s="315"/>
      <c r="J248" s="315"/>
      <c r="K248" s="315"/>
      <c r="L248" s="315"/>
      <c r="AP248" s="322"/>
      <c r="AQ248" s="322"/>
      <c r="AR248" s="322"/>
      <c r="AS248" s="322"/>
      <c r="AT248" s="322"/>
      <c r="AU248" s="322"/>
      <c r="AV248" s="322"/>
      <c r="AW248" s="322"/>
    </row>
    <row r="249" spans="1:49" s="321" customFormat="1" x14ac:dyDescent="0.25">
      <c r="A249" s="315"/>
      <c r="B249" s="315"/>
      <c r="C249" s="315"/>
      <c r="D249" s="315"/>
      <c r="E249" s="315"/>
      <c r="F249" s="315"/>
      <c r="G249" s="315"/>
      <c r="H249" s="315"/>
      <c r="I249" s="315"/>
      <c r="J249" s="315"/>
      <c r="K249" s="315"/>
      <c r="L249" s="315"/>
      <c r="AP249" s="322"/>
      <c r="AQ249" s="322"/>
      <c r="AR249" s="322"/>
      <c r="AS249" s="322"/>
      <c r="AT249" s="322"/>
      <c r="AU249" s="322"/>
      <c r="AV249" s="322"/>
      <c r="AW249" s="322"/>
    </row>
    <row r="250" spans="1:49" s="321" customFormat="1" x14ac:dyDescent="0.25">
      <c r="A250" s="315"/>
      <c r="B250" s="315"/>
      <c r="C250" s="315"/>
      <c r="D250" s="315"/>
      <c r="E250" s="315"/>
      <c r="F250" s="315"/>
      <c r="G250" s="315"/>
      <c r="H250" s="315"/>
      <c r="I250" s="315"/>
      <c r="J250" s="315"/>
      <c r="K250" s="315"/>
      <c r="L250" s="315"/>
      <c r="AP250" s="322"/>
      <c r="AQ250" s="322"/>
      <c r="AR250" s="322"/>
      <c r="AS250" s="322"/>
      <c r="AT250" s="322"/>
      <c r="AU250" s="322"/>
      <c r="AV250" s="322"/>
      <c r="AW250" s="322"/>
    </row>
    <row r="251" spans="1:49" s="321" customFormat="1" x14ac:dyDescent="0.25">
      <c r="A251" s="315"/>
      <c r="B251" s="315"/>
      <c r="C251" s="315"/>
      <c r="D251" s="315"/>
      <c r="E251" s="315"/>
      <c r="F251" s="315"/>
      <c r="G251" s="315"/>
      <c r="H251" s="315"/>
      <c r="I251" s="315"/>
      <c r="J251" s="315"/>
      <c r="K251" s="315"/>
      <c r="L251" s="315"/>
      <c r="AP251" s="322"/>
      <c r="AQ251" s="322"/>
      <c r="AR251" s="322"/>
      <c r="AS251" s="322"/>
      <c r="AT251" s="322"/>
      <c r="AU251" s="322"/>
      <c r="AV251" s="322"/>
      <c r="AW251" s="322"/>
    </row>
    <row r="252" spans="1:49" s="321" customFormat="1" x14ac:dyDescent="0.25">
      <c r="A252" s="315"/>
      <c r="B252" s="315"/>
      <c r="C252" s="315"/>
      <c r="D252" s="315"/>
      <c r="E252" s="315"/>
      <c r="F252" s="315"/>
      <c r="G252" s="315"/>
      <c r="H252" s="315"/>
      <c r="I252" s="315"/>
      <c r="J252" s="315"/>
      <c r="K252" s="315"/>
      <c r="L252" s="315"/>
      <c r="AP252" s="322"/>
      <c r="AQ252" s="322"/>
      <c r="AR252" s="322"/>
      <c r="AS252" s="322"/>
      <c r="AT252" s="322"/>
      <c r="AU252" s="322"/>
      <c r="AV252" s="322"/>
      <c r="AW252" s="322"/>
    </row>
    <row r="253" spans="1:49" s="321" customFormat="1" x14ac:dyDescent="0.25">
      <c r="A253" s="315"/>
      <c r="B253" s="315"/>
      <c r="C253" s="315"/>
      <c r="D253" s="315"/>
      <c r="E253" s="315"/>
      <c r="F253" s="315"/>
      <c r="G253" s="315"/>
      <c r="H253" s="315"/>
      <c r="I253" s="315"/>
      <c r="J253" s="315"/>
      <c r="K253" s="315"/>
      <c r="L253" s="315"/>
      <c r="AP253" s="322"/>
      <c r="AQ253" s="322"/>
      <c r="AR253" s="322"/>
      <c r="AS253" s="322"/>
      <c r="AT253" s="322"/>
      <c r="AU253" s="322"/>
      <c r="AV253" s="322"/>
      <c r="AW253" s="322"/>
    </row>
    <row r="254" spans="1:49" s="321" customFormat="1" x14ac:dyDescent="0.25">
      <c r="A254" s="315"/>
      <c r="B254" s="315"/>
      <c r="C254" s="315"/>
      <c r="D254" s="315"/>
      <c r="E254" s="315"/>
      <c r="F254" s="315"/>
      <c r="G254" s="315"/>
      <c r="H254" s="315"/>
      <c r="I254" s="315"/>
      <c r="J254" s="315"/>
      <c r="K254" s="315"/>
      <c r="L254" s="315"/>
      <c r="AP254" s="322"/>
      <c r="AQ254" s="322"/>
      <c r="AR254" s="322"/>
      <c r="AS254" s="322"/>
      <c r="AT254" s="322"/>
      <c r="AU254" s="322"/>
      <c r="AV254" s="322"/>
      <c r="AW254" s="322"/>
    </row>
    <row r="255" spans="1:49" s="321" customFormat="1" x14ac:dyDescent="0.25">
      <c r="A255" s="315"/>
      <c r="B255" s="315"/>
      <c r="C255" s="315"/>
      <c r="D255" s="315"/>
      <c r="E255" s="315"/>
      <c r="F255" s="315"/>
      <c r="G255" s="315"/>
      <c r="H255" s="315"/>
      <c r="I255" s="315"/>
      <c r="J255" s="315"/>
      <c r="K255" s="315"/>
      <c r="L255" s="315"/>
      <c r="AP255" s="322"/>
      <c r="AQ255" s="322"/>
      <c r="AR255" s="322"/>
      <c r="AS255" s="322"/>
      <c r="AT255" s="322"/>
      <c r="AU255" s="322"/>
      <c r="AV255" s="322"/>
      <c r="AW255" s="322"/>
    </row>
    <row r="256" spans="1:49" s="321" customFormat="1" x14ac:dyDescent="0.25">
      <c r="A256" s="315"/>
      <c r="B256" s="315"/>
      <c r="C256" s="315"/>
      <c r="D256" s="315"/>
      <c r="E256" s="315"/>
      <c r="F256" s="315"/>
      <c r="G256" s="315"/>
      <c r="H256" s="315"/>
      <c r="I256" s="315"/>
      <c r="J256" s="315"/>
      <c r="K256" s="315"/>
      <c r="L256" s="315"/>
      <c r="AP256" s="322"/>
      <c r="AQ256" s="322"/>
      <c r="AR256" s="322"/>
      <c r="AS256" s="322"/>
      <c r="AT256" s="322"/>
      <c r="AU256" s="322"/>
      <c r="AV256" s="322"/>
      <c r="AW256" s="322"/>
    </row>
    <row r="257" spans="1:49" s="321" customFormat="1" x14ac:dyDescent="0.25">
      <c r="A257" s="315"/>
      <c r="B257" s="315"/>
      <c r="C257" s="315"/>
      <c r="D257" s="315"/>
      <c r="E257" s="315"/>
      <c r="F257" s="315"/>
      <c r="G257" s="315"/>
      <c r="H257" s="315"/>
      <c r="I257" s="315"/>
      <c r="J257" s="315"/>
      <c r="K257" s="315"/>
      <c r="L257" s="315"/>
      <c r="AP257" s="322"/>
      <c r="AQ257" s="322"/>
      <c r="AR257" s="322"/>
      <c r="AS257" s="322"/>
      <c r="AT257" s="322"/>
      <c r="AU257" s="322"/>
      <c r="AV257" s="322"/>
      <c r="AW257" s="322"/>
    </row>
    <row r="258" spans="1:49" s="321" customFormat="1" x14ac:dyDescent="0.25">
      <c r="A258" s="315"/>
      <c r="B258" s="315"/>
      <c r="C258" s="315"/>
      <c r="D258" s="315"/>
      <c r="E258" s="315"/>
      <c r="F258" s="315"/>
      <c r="G258" s="315"/>
      <c r="H258" s="315"/>
      <c r="I258" s="315"/>
      <c r="J258" s="315"/>
      <c r="K258" s="315"/>
      <c r="L258" s="315"/>
      <c r="AP258" s="322"/>
      <c r="AQ258" s="322"/>
      <c r="AR258" s="322"/>
      <c r="AS258" s="322"/>
      <c r="AT258" s="322"/>
      <c r="AU258" s="322"/>
      <c r="AV258" s="322"/>
      <c r="AW258" s="322"/>
    </row>
    <row r="259" spans="1:49" s="321" customFormat="1" x14ac:dyDescent="0.25">
      <c r="A259" s="315"/>
      <c r="B259" s="315"/>
      <c r="C259" s="315"/>
      <c r="D259" s="315"/>
      <c r="E259" s="315"/>
      <c r="F259" s="315"/>
      <c r="G259" s="315"/>
      <c r="H259" s="315"/>
      <c r="I259" s="315"/>
      <c r="J259" s="315"/>
      <c r="K259" s="315"/>
      <c r="L259" s="315"/>
      <c r="AP259" s="322"/>
      <c r="AQ259" s="322"/>
      <c r="AR259" s="322"/>
      <c r="AS259" s="322"/>
      <c r="AT259" s="322"/>
      <c r="AU259" s="322"/>
      <c r="AV259" s="322"/>
      <c r="AW259" s="322"/>
    </row>
    <row r="260" spans="1:49" s="321" customFormat="1" x14ac:dyDescent="0.25">
      <c r="A260" s="315"/>
      <c r="B260" s="315"/>
      <c r="C260" s="315"/>
      <c r="D260" s="315"/>
      <c r="E260" s="315"/>
      <c r="F260" s="315"/>
      <c r="G260" s="315"/>
      <c r="H260" s="315"/>
      <c r="I260" s="315"/>
      <c r="J260" s="315"/>
      <c r="K260" s="315"/>
      <c r="L260" s="315"/>
      <c r="AP260" s="322"/>
      <c r="AQ260" s="322"/>
      <c r="AR260" s="322"/>
      <c r="AS260" s="322"/>
      <c r="AT260" s="322"/>
      <c r="AU260" s="322"/>
      <c r="AV260" s="322"/>
      <c r="AW260" s="322"/>
    </row>
    <row r="261" spans="1:49" s="321" customFormat="1" x14ac:dyDescent="0.25">
      <c r="A261" s="315"/>
      <c r="B261" s="315"/>
      <c r="C261" s="315"/>
      <c r="D261" s="315"/>
      <c r="E261" s="315"/>
      <c r="F261" s="315"/>
      <c r="G261" s="315"/>
      <c r="H261" s="315"/>
      <c r="I261" s="315"/>
      <c r="J261" s="315"/>
      <c r="K261" s="315"/>
      <c r="L261" s="315"/>
      <c r="AP261" s="322"/>
      <c r="AQ261" s="322"/>
      <c r="AR261" s="322"/>
      <c r="AS261" s="322"/>
      <c r="AT261" s="322"/>
      <c r="AU261" s="322"/>
      <c r="AV261" s="322"/>
      <c r="AW261" s="322"/>
    </row>
    <row r="262" spans="1:49" s="321" customFormat="1" x14ac:dyDescent="0.25">
      <c r="A262" s="315"/>
      <c r="B262" s="315"/>
      <c r="C262" s="315"/>
      <c r="D262" s="315"/>
      <c r="E262" s="315"/>
      <c r="F262" s="315"/>
      <c r="G262" s="315"/>
      <c r="H262" s="315"/>
      <c r="I262" s="315"/>
      <c r="J262" s="315"/>
      <c r="K262" s="315"/>
      <c r="L262" s="315"/>
      <c r="AP262" s="322"/>
      <c r="AQ262" s="322"/>
      <c r="AR262" s="322"/>
      <c r="AS262" s="322"/>
      <c r="AT262" s="322"/>
      <c r="AU262" s="322"/>
      <c r="AV262" s="322"/>
      <c r="AW262" s="322"/>
    </row>
    <row r="263" spans="1:49" s="321" customFormat="1" x14ac:dyDescent="0.25">
      <c r="A263" s="315"/>
      <c r="B263" s="315"/>
      <c r="C263" s="315"/>
      <c r="D263" s="315"/>
      <c r="E263" s="315"/>
      <c r="F263" s="315"/>
      <c r="G263" s="315"/>
      <c r="H263" s="315"/>
      <c r="I263" s="315"/>
      <c r="J263" s="315"/>
      <c r="K263" s="315"/>
      <c r="L263" s="315"/>
      <c r="AP263" s="322"/>
      <c r="AQ263" s="322"/>
      <c r="AR263" s="322"/>
      <c r="AS263" s="322"/>
      <c r="AT263" s="322"/>
      <c r="AU263" s="322"/>
      <c r="AV263" s="322"/>
      <c r="AW263" s="322"/>
    </row>
    <row r="264" spans="1:49" s="321" customFormat="1" x14ac:dyDescent="0.25">
      <c r="A264" s="315"/>
      <c r="B264" s="315"/>
      <c r="C264" s="315"/>
      <c r="D264" s="315"/>
      <c r="E264" s="315"/>
      <c r="F264" s="315"/>
      <c r="G264" s="315"/>
      <c r="H264" s="315"/>
      <c r="I264" s="315"/>
      <c r="J264" s="315"/>
      <c r="K264" s="315"/>
      <c r="L264" s="315"/>
      <c r="AP264" s="322"/>
      <c r="AQ264" s="322"/>
      <c r="AR264" s="322"/>
      <c r="AS264" s="322"/>
      <c r="AT264" s="322"/>
      <c r="AU264" s="322"/>
      <c r="AV264" s="322"/>
      <c r="AW264" s="322"/>
    </row>
    <row r="265" spans="1:49" s="321" customFormat="1" x14ac:dyDescent="0.25">
      <c r="A265" s="315"/>
      <c r="B265" s="315"/>
      <c r="C265" s="315"/>
      <c r="D265" s="315"/>
      <c r="E265" s="315"/>
      <c r="F265" s="315"/>
      <c r="G265" s="315"/>
      <c r="H265" s="315"/>
      <c r="I265" s="315"/>
      <c r="J265" s="315"/>
      <c r="K265" s="315"/>
      <c r="L265" s="315"/>
      <c r="AP265" s="322"/>
      <c r="AQ265" s="322"/>
      <c r="AR265" s="322"/>
      <c r="AS265" s="322"/>
      <c r="AT265" s="322"/>
      <c r="AU265" s="322"/>
      <c r="AV265" s="322"/>
      <c r="AW265" s="322"/>
    </row>
    <row r="266" spans="1:49" s="321" customFormat="1" x14ac:dyDescent="0.25">
      <c r="A266" s="315"/>
      <c r="B266" s="315"/>
      <c r="C266" s="315"/>
      <c r="D266" s="315"/>
      <c r="E266" s="315"/>
      <c r="F266" s="315"/>
      <c r="G266" s="315"/>
      <c r="H266" s="315"/>
      <c r="I266" s="315"/>
      <c r="J266" s="315"/>
      <c r="K266" s="315"/>
      <c r="L266" s="315"/>
      <c r="AP266" s="322"/>
      <c r="AQ266" s="322"/>
      <c r="AR266" s="322"/>
      <c r="AS266" s="322"/>
      <c r="AT266" s="322"/>
      <c r="AU266" s="322"/>
      <c r="AV266" s="322"/>
      <c r="AW266" s="322"/>
    </row>
    <row r="267" spans="1:49" s="321" customFormat="1" x14ac:dyDescent="0.25">
      <c r="A267" s="315"/>
      <c r="B267" s="315"/>
      <c r="C267" s="315"/>
      <c r="D267" s="315"/>
      <c r="E267" s="315"/>
      <c r="F267" s="315"/>
      <c r="G267" s="315"/>
      <c r="H267" s="315"/>
      <c r="I267" s="315"/>
      <c r="J267" s="315"/>
      <c r="K267" s="315"/>
      <c r="L267" s="315"/>
      <c r="AP267" s="322"/>
      <c r="AQ267" s="322"/>
      <c r="AR267" s="322"/>
      <c r="AS267" s="322"/>
      <c r="AT267" s="322"/>
      <c r="AU267" s="322"/>
      <c r="AV267" s="322"/>
      <c r="AW267" s="322"/>
    </row>
    <row r="268" spans="1:49" s="321" customFormat="1" x14ac:dyDescent="0.25">
      <c r="A268" s="315"/>
      <c r="B268" s="315"/>
      <c r="C268" s="315"/>
      <c r="D268" s="315"/>
      <c r="E268" s="315"/>
      <c r="F268" s="315"/>
      <c r="G268" s="315"/>
      <c r="H268" s="315"/>
      <c r="I268" s="315"/>
      <c r="J268" s="315"/>
      <c r="K268" s="315"/>
      <c r="L268" s="315"/>
      <c r="AP268" s="322"/>
      <c r="AQ268" s="322"/>
      <c r="AR268" s="322"/>
      <c r="AS268" s="322"/>
      <c r="AT268" s="322"/>
      <c r="AU268" s="322"/>
      <c r="AV268" s="322"/>
      <c r="AW268" s="322"/>
    </row>
    <row r="269" spans="1:49" s="321" customFormat="1" x14ac:dyDescent="0.25">
      <c r="A269" s="315"/>
      <c r="B269" s="315"/>
      <c r="C269" s="315"/>
      <c r="D269" s="315"/>
      <c r="E269" s="315"/>
      <c r="F269" s="315"/>
      <c r="G269" s="315"/>
      <c r="H269" s="315"/>
      <c r="I269" s="315"/>
      <c r="J269" s="315"/>
      <c r="K269" s="315"/>
      <c r="L269" s="315"/>
      <c r="AP269" s="322"/>
      <c r="AQ269" s="322"/>
      <c r="AR269" s="322"/>
      <c r="AS269" s="322"/>
      <c r="AT269" s="322"/>
      <c r="AU269" s="322"/>
      <c r="AV269" s="322"/>
      <c r="AW269" s="322"/>
    </row>
    <row r="270" spans="1:49" s="321" customFormat="1" x14ac:dyDescent="0.25">
      <c r="A270" s="315"/>
      <c r="B270" s="315"/>
      <c r="C270" s="315"/>
      <c r="D270" s="315"/>
      <c r="E270" s="315"/>
      <c r="F270" s="315"/>
      <c r="G270" s="315"/>
      <c r="H270" s="315"/>
      <c r="I270" s="315"/>
      <c r="J270" s="315"/>
      <c r="K270" s="315"/>
      <c r="L270" s="315"/>
      <c r="AP270" s="322"/>
      <c r="AQ270" s="322"/>
      <c r="AR270" s="322"/>
      <c r="AS270" s="322"/>
      <c r="AT270" s="322"/>
      <c r="AU270" s="322"/>
      <c r="AV270" s="322"/>
      <c r="AW270" s="322"/>
    </row>
    <row r="271" spans="1:49" s="321" customFormat="1" x14ac:dyDescent="0.25">
      <c r="A271" s="315"/>
      <c r="B271" s="315"/>
      <c r="C271" s="315"/>
      <c r="D271" s="315"/>
      <c r="E271" s="315"/>
      <c r="F271" s="315"/>
      <c r="G271" s="315"/>
      <c r="H271" s="315"/>
      <c r="I271" s="315"/>
      <c r="J271" s="315"/>
      <c r="K271" s="315"/>
      <c r="L271" s="315"/>
      <c r="AP271" s="322"/>
      <c r="AQ271" s="322"/>
      <c r="AR271" s="322"/>
      <c r="AS271" s="322"/>
      <c r="AT271" s="322"/>
      <c r="AU271" s="322"/>
      <c r="AV271" s="322"/>
      <c r="AW271" s="322"/>
    </row>
    <row r="272" spans="1:49" s="321" customFormat="1" x14ac:dyDescent="0.25">
      <c r="A272" s="315"/>
      <c r="B272" s="315"/>
      <c r="C272" s="315"/>
      <c r="D272" s="315"/>
      <c r="E272" s="315"/>
      <c r="F272" s="315"/>
      <c r="G272" s="315"/>
      <c r="H272" s="315"/>
      <c r="I272" s="315"/>
      <c r="J272" s="315"/>
      <c r="K272" s="315"/>
      <c r="L272" s="315"/>
      <c r="AP272" s="322"/>
      <c r="AQ272" s="322"/>
      <c r="AR272" s="322"/>
      <c r="AS272" s="322"/>
      <c r="AT272" s="322"/>
      <c r="AU272" s="322"/>
      <c r="AV272" s="322"/>
      <c r="AW272" s="322"/>
    </row>
    <row r="273" spans="1:49" s="321" customFormat="1" x14ac:dyDescent="0.25">
      <c r="A273" s="315"/>
      <c r="B273" s="315"/>
      <c r="C273" s="315"/>
      <c r="D273" s="315"/>
      <c r="E273" s="315"/>
      <c r="F273" s="315"/>
      <c r="G273" s="315"/>
      <c r="H273" s="315"/>
      <c r="I273" s="315"/>
      <c r="J273" s="315"/>
      <c r="K273" s="315"/>
      <c r="L273" s="315"/>
      <c r="AP273" s="322"/>
      <c r="AQ273" s="322"/>
      <c r="AR273" s="322"/>
      <c r="AS273" s="322"/>
      <c r="AT273" s="322"/>
      <c r="AU273" s="322"/>
      <c r="AV273" s="322"/>
      <c r="AW273" s="322"/>
    </row>
    <row r="274" spans="1:49" s="321" customFormat="1" x14ac:dyDescent="0.25">
      <c r="A274" s="315"/>
      <c r="B274" s="315"/>
      <c r="C274" s="315"/>
      <c r="D274" s="315"/>
      <c r="E274" s="315"/>
      <c r="F274" s="315"/>
      <c r="G274" s="315"/>
      <c r="H274" s="315"/>
      <c r="I274" s="315"/>
      <c r="J274" s="315"/>
      <c r="K274" s="315"/>
      <c r="L274" s="315"/>
      <c r="AP274" s="322"/>
      <c r="AQ274" s="322"/>
      <c r="AR274" s="322"/>
      <c r="AS274" s="322"/>
      <c r="AT274" s="322"/>
      <c r="AU274" s="322"/>
      <c r="AV274" s="322"/>
      <c r="AW274" s="322"/>
    </row>
    <row r="275" spans="1:49" s="321" customFormat="1" x14ac:dyDescent="0.25">
      <c r="A275" s="315"/>
      <c r="B275" s="315"/>
      <c r="C275" s="315"/>
      <c r="D275" s="315"/>
      <c r="E275" s="315"/>
      <c r="F275" s="315"/>
      <c r="G275" s="315"/>
      <c r="H275" s="315"/>
      <c r="I275" s="315"/>
      <c r="J275" s="315"/>
      <c r="K275" s="315"/>
      <c r="L275" s="315"/>
      <c r="AP275" s="322"/>
      <c r="AQ275" s="322"/>
      <c r="AR275" s="322"/>
      <c r="AS275" s="322"/>
      <c r="AT275" s="322"/>
      <c r="AU275" s="322"/>
      <c r="AV275" s="322"/>
      <c r="AW275" s="322"/>
    </row>
    <row r="276" spans="1:49" s="321" customFormat="1" x14ac:dyDescent="0.25">
      <c r="A276" s="315"/>
      <c r="B276" s="315"/>
      <c r="C276" s="315"/>
      <c r="D276" s="315"/>
      <c r="E276" s="315"/>
      <c r="F276" s="315"/>
      <c r="G276" s="315"/>
      <c r="H276" s="315"/>
      <c r="I276" s="315"/>
      <c r="J276" s="315"/>
      <c r="K276" s="315"/>
      <c r="L276" s="315"/>
      <c r="AP276" s="322"/>
      <c r="AQ276" s="322"/>
      <c r="AR276" s="322"/>
      <c r="AS276" s="322"/>
      <c r="AT276" s="322"/>
      <c r="AU276" s="322"/>
      <c r="AV276" s="322"/>
      <c r="AW276" s="322"/>
    </row>
    <row r="277" spans="1:49" s="321" customFormat="1" x14ac:dyDescent="0.25">
      <c r="A277" s="315"/>
      <c r="B277" s="315"/>
      <c r="C277" s="315"/>
      <c r="D277" s="315"/>
      <c r="E277" s="315"/>
      <c r="F277" s="315"/>
      <c r="G277" s="315"/>
      <c r="H277" s="315"/>
      <c r="I277" s="315"/>
      <c r="J277" s="315"/>
      <c r="K277" s="315"/>
      <c r="L277" s="315"/>
      <c r="AP277" s="322"/>
      <c r="AQ277" s="322"/>
      <c r="AR277" s="322"/>
      <c r="AS277" s="322"/>
      <c r="AT277" s="322"/>
      <c r="AU277" s="322"/>
      <c r="AV277" s="322"/>
      <c r="AW277" s="322"/>
    </row>
    <row r="278" spans="1:49" s="321" customFormat="1" x14ac:dyDescent="0.25">
      <c r="A278" s="315"/>
      <c r="B278" s="315"/>
      <c r="C278" s="315"/>
      <c r="D278" s="315"/>
      <c r="E278" s="315"/>
      <c r="F278" s="315"/>
      <c r="G278" s="315"/>
      <c r="H278" s="315"/>
      <c r="I278" s="315"/>
      <c r="J278" s="315"/>
      <c r="K278" s="315"/>
      <c r="L278" s="315"/>
      <c r="AP278" s="322"/>
      <c r="AQ278" s="322"/>
      <c r="AR278" s="322"/>
      <c r="AS278" s="322"/>
      <c r="AT278" s="322"/>
      <c r="AU278" s="322"/>
      <c r="AV278" s="322"/>
      <c r="AW278" s="322"/>
    </row>
    <row r="279" spans="1:49" s="321" customFormat="1" x14ac:dyDescent="0.25">
      <c r="A279" s="315"/>
      <c r="B279" s="315"/>
      <c r="C279" s="315"/>
      <c r="D279" s="315"/>
      <c r="E279" s="315"/>
      <c r="F279" s="315"/>
      <c r="G279" s="315"/>
      <c r="H279" s="315"/>
      <c r="I279" s="315"/>
      <c r="J279" s="315"/>
      <c r="K279" s="315"/>
      <c r="L279" s="315"/>
      <c r="AP279" s="322"/>
      <c r="AQ279" s="322"/>
      <c r="AR279" s="322"/>
      <c r="AS279" s="322"/>
      <c r="AT279" s="322"/>
      <c r="AU279" s="322"/>
      <c r="AV279" s="322"/>
      <c r="AW279" s="322"/>
    </row>
    <row r="280" spans="1:49" s="321" customFormat="1" x14ac:dyDescent="0.25">
      <c r="A280" s="315"/>
      <c r="B280" s="315"/>
      <c r="C280" s="315"/>
      <c r="D280" s="315"/>
      <c r="E280" s="315"/>
      <c r="F280" s="315"/>
      <c r="G280" s="315"/>
      <c r="H280" s="315"/>
      <c r="I280" s="315"/>
      <c r="J280" s="315"/>
      <c r="K280" s="315"/>
      <c r="L280" s="315"/>
      <c r="AP280" s="322"/>
      <c r="AQ280" s="322"/>
      <c r="AR280" s="322"/>
      <c r="AS280" s="322"/>
      <c r="AT280" s="322"/>
      <c r="AU280" s="322"/>
      <c r="AV280" s="322"/>
      <c r="AW280" s="322"/>
    </row>
    <row r="281" spans="1:49" s="321" customFormat="1" x14ac:dyDescent="0.25">
      <c r="A281" s="315"/>
      <c r="B281" s="315"/>
      <c r="C281" s="315"/>
      <c r="D281" s="315"/>
      <c r="E281" s="315"/>
      <c r="F281" s="315"/>
      <c r="G281" s="315"/>
      <c r="H281" s="315"/>
      <c r="I281" s="315"/>
      <c r="J281" s="315"/>
      <c r="K281" s="315"/>
      <c r="L281" s="315"/>
      <c r="AP281" s="322"/>
      <c r="AQ281" s="322"/>
      <c r="AR281" s="322"/>
      <c r="AS281" s="322"/>
      <c r="AT281" s="322"/>
      <c r="AU281" s="322"/>
      <c r="AV281" s="322"/>
      <c r="AW281" s="322"/>
    </row>
    <row r="282" spans="1:49" s="321" customFormat="1" x14ac:dyDescent="0.25">
      <c r="A282" s="315"/>
      <c r="B282" s="315"/>
      <c r="C282" s="315"/>
      <c r="D282" s="315"/>
      <c r="E282" s="315"/>
      <c r="F282" s="315"/>
      <c r="G282" s="315"/>
      <c r="H282" s="315"/>
      <c r="I282" s="315"/>
      <c r="J282" s="315"/>
      <c r="K282" s="315"/>
      <c r="L282" s="315"/>
      <c r="AP282" s="322"/>
      <c r="AQ282" s="322"/>
      <c r="AR282" s="322"/>
      <c r="AS282" s="322"/>
      <c r="AT282" s="322"/>
      <c r="AU282" s="322"/>
      <c r="AV282" s="322"/>
      <c r="AW282" s="322"/>
    </row>
    <row r="283" spans="1:49" s="321" customFormat="1" x14ac:dyDescent="0.25">
      <c r="A283" s="315"/>
      <c r="B283" s="315"/>
      <c r="C283" s="315"/>
      <c r="D283" s="315"/>
      <c r="E283" s="315"/>
      <c r="F283" s="315"/>
      <c r="G283" s="315"/>
      <c r="H283" s="315"/>
      <c r="I283" s="315"/>
      <c r="J283" s="315"/>
      <c r="K283" s="315"/>
      <c r="L283" s="315"/>
      <c r="AP283" s="322"/>
      <c r="AQ283" s="322"/>
      <c r="AR283" s="322"/>
      <c r="AS283" s="322"/>
      <c r="AT283" s="322"/>
      <c r="AU283" s="322"/>
      <c r="AV283" s="322"/>
      <c r="AW283" s="322"/>
    </row>
    <row r="284" spans="1:49" s="321" customFormat="1" x14ac:dyDescent="0.25">
      <c r="A284" s="315"/>
      <c r="B284" s="315"/>
      <c r="C284" s="315"/>
      <c r="D284" s="315"/>
      <c r="E284" s="315"/>
      <c r="F284" s="315"/>
      <c r="G284" s="315"/>
      <c r="H284" s="315"/>
      <c r="I284" s="315"/>
      <c r="J284" s="315"/>
      <c r="K284" s="315"/>
      <c r="L284" s="315"/>
      <c r="AP284" s="322"/>
      <c r="AQ284" s="322"/>
      <c r="AR284" s="322"/>
      <c r="AS284" s="322"/>
      <c r="AT284" s="322"/>
      <c r="AU284" s="322"/>
      <c r="AV284" s="322"/>
      <c r="AW284" s="322"/>
    </row>
    <row r="285" spans="1:49" s="321" customFormat="1" x14ac:dyDescent="0.25">
      <c r="A285" s="315"/>
      <c r="B285" s="315"/>
      <c r="C285" s="315"/>
      <c r="D285" s="315"/>
      <c r="E285" s="315"/>
      <c r="F285" s="315"/>
      <c r="G285" s="315"/>
      <c r="H285" s="315"/>
      <c r="I285" s="315"/>
      <c r="J285" s="315"/>
      <c r="K285" s="315"/>
      <c r="L285" s="315"/>
      <c r="AP285" s="322"/>
      <c r="AQ285" s="322"/>
      <c r="AR285" s="322"/>
      <c r="AS285" s="322"/>
      <c r="AT285" s="322"/>
      <c r="AU285" s="322"/>
      <c r="AV285" s="322"/>
      <c r="AW285" s="322"/>
    </row>
    <row r="286" spans="1:49" s="321" customFormat="1" x14ac:dyDescent="0.25">
      <c r="A286" s="315"/>
      <c r="B286" s="315"/>
      <c r="C286" s="315"/>
      <c r="D286" s="315"/>
      <c r="E286" s="315"/>
      <c r="F286" s="315"/>
      <c r="G286" s="315"/>
      <c r="H286" s="315"/>
      <c r="I286" s="315"/>
      <c r="J286" s="315"/>
      <c r="K286" s="315"/>
      <c r="L286" s="315"/>
      <c r="AP286" s="322"/>
      <c r="AQ286" s="322"/>
      <c r="AR286" s="322"/>
      <c r="AS286" s="322"/>
      <c r="AT286" s="322"/>
      <c r="AU286" s="322"/>
      <c r="AV286" s="322"/>
      <c r="AW286" s="322"/>
    </row>
    <row r="287" spans="1:49" s="321" customFormat="1" x14ac:dyDescent="0.25">
      <c r="A287" s="315"/>
      <c r="B287" s="315"/>
      <c r="C287" s="315"/>
      <c r="D287" s="315"/>
      <c r="E287" s="315"/>
      <c r="F287" s="315"/>
      <c r="G287" s="315"/>
      <c r="H287" s="315"/>
      <c r="I287" s="315"/>
      <c r="J287" s="315"/>
      <c r="K287" s="315"/>
      <c r="L287" s="315"/>
      <c r="AP287" s="322"/>
      <c r="AQ287" s="322"/>
      <c r="AR287" s="322"/>
      <c r="AS287" s="322"/>
      <c r="AT287" s="322"/>
      <c r="AU287" s="322"/>
      <c r="AV287" s="322"/>
      <c r="AW287" s="322"/>
    </row>
    <row r="288" spans="1:49" s="321" customFormat="1" x14ac:dyDescent="0.25">
      <c r="A288" s="315"/>
      <c r="B288" s="315"/>
      <c r="C288" s="315"/>
      <c r="D288" s="315"/>
      <c r="E288" s="315"/>
      <c r="F288" s="315"/>
      <c r="G288" s="315"/>
      <c r="H288" s="315"/>
      <c r="I288" s="315"/>
      <c r="J288" s="315"/>
      <c r="K288" s="315"/>
      <c r="L288" s="315"/>
      <c r="AP288" s="322"/>
      <c r="AQ288" s="322"/>
      <c r="AR288" s="322"/>
      <c r="AS288" s="322"/>
      <c r="AT288" s="322"/>
      <c r="AU288" s="322"/>
      <c r="AV288" s="322"/>
      <c r="AW288" s="322"/>
    </row>
    <row r="289" spans="1:49" s="321" customFormat="1" x14ac:dyDescent="0.25">
      <c r="A289" s="315"/>
      <c r="B289" s="315"/>
      <c r="C289" s="315"/>
      <c r="D289" s="315"/>
      <c r="E289" s="315"/>
      <c r="F289" s="315"/>
      <c r="G289" s="315"/>
      <c r="H289" s="315"/>
      <c r="I289" s="315"/>
      <c r="J289" s="315"/>
      <c r="K289" s="315"/>
      <c r="L289" s="315"/>
      <c r="AP289" s="322"/>
      <c r="AQ289" s="322"/>
      <c r="AR289" s="322"/>
      <c r="AS289" s="322"/>
      <c r="AT289" s="322"/>
      <c r="AU289" s="322"/>
      <c r="AV289" s="322"/>
      <c r="AW289" s="322"/>
    </row>
    <row r="290" spans="1:49" s="321" customFormat="1" x14ac:dyDescent="0.25">
      <c r="A290" s="315"/>
      <c r="B290" s="315"/>
      <c r="C290" s="315"/>
      <c r="D290" s="315"/>
      <c r="E290" s="315"/>
      <c r="F290" s="315"/>
      <c r="G290" s="315"/>
      <c r="H290" s="315"/>
      <c r="I290" s="315"/>
      <c r="J290" s="315"/>
      <c r="K290" s="315"/>
      <c r="L290" s="315"/>
      <c r="AP290" s="322"/>
      <c r="AQ290" s="322"/>
      <c r="AR290" s="322"/>
      <c r="AS290" s="322"/>
      <c r="AT290" s="322"/>
      <c r="AU290" s="322"/>
      <c r="AV290" s="322"/>
      <c r="AW290" s="322"/>
    </row>
    <row r="291" spans="1:49" s="321" customFormat="1" x14ac:dyDescent="0.25">
      <c r="A291" s="315"/>
      <c r="B291" s="315"/>
      <c r="C291" s="315"/>
      <c r="D291" s="315"/>
      <c r="E291" s="315"/>
      <c r="F291" s="315"/>
      <c r="G291" s="315"/>
      <c r="H291" s="315"/>
      <c r="I291" s="315"/>
      <c r="J291" s="315"/>
      <c r="K291" s="315"/>
      <c r="L291" s="315"/>
      <c r="AP291" s="322"/>
      <c r="AQ291" s="322"/>
      <c r="AR291" s="322"/>
      <c r="AS291" s="322"/>
      <c r="AT291" s="322"/>
      <c r="AU291" s="322"/>
      <c r="AV291" s="322"/>
      <c r="AW291" s="322"/>
    </row>
    <row r="292" spans="1:49" s="321" customFormat="1" x14ac:dyDescent="0.25">
      <c r="A292" s="315"/>
      <c r="B292" s="315"/>
      <c r="C292" s="315"/>
      <c r="D292" s="315"/>
      <c r="E292" s="315"/>
      <c r="F292" s="315"/>
      <c r="G292" s="315"/>
      <c r="H292" s="315"/>
      <c r="I292" s="315"/>
      <c r="J292" s="315"/>
      <c r="K292" s="315"/>
      <c r="L292" s="315"/>
      <c r="AP292" s="322"/>
      <c r="AQ292" s="322"/>
      <c r="AR292" s="322"/>
      <c r="AS292" s="322"/>
      <c r="AT292" s="322"/>
      <c r="AU292" s="322"/>
      <c r="AV292" s="322"/>
      <c r="AW292" s="322"/>
    </row>
    <row r="293" spans="1:49" s="321" customFormat="1" x14ac:dyDescent="0.25">
      <c r="A293" s="315"/>
      <c r="B293" s="315"/>
      <c r="C293" s="315"/>
      <c r="D293" s="315"/>
      <c r="E293" s="315"/>
      <c r="F293" s="315"/>
      <c r="G293" s="315"/>
      <c r="H293" s="315"/>
      <c r="I293" s="315"/>
      <c r="J293" s="315"/>
      <c r="K293" s="315"/>
      <c r="L293" s="315"/>
      <c r="AP293" s="322"/>
      <c r="AQ293" s="322"/>
      <c r="AR293" s="322"/>
      <c r="AS293" s="322"/>
      <c r="AT293" s="322"/>
      <c r="AU293" s="322"/>
      <c r="AV293" s="322"/>
      <c r="AW293" s="322"/>
    </row>
    <row r="294" spans="1:49" s="321" customFormat="1" x14ac:dyDescent="0.25">
      <c r="A294" s="315"/>
      <c r="B294" s="315"/>
      <c r="C294" s="315"/>
      <c r="D294" s="315"/>
      <c r="E294" s="315"/>
      <c r="F294" s="315"/>
      <c r="G294" s="315"/>
      <c r="H294" s="315"/>
      <c r="I294" s="315"/>
      <c r="J294" s="315"/>
      <c r="K294" s="315"/>
      <c r="L294" s="315"/>
      <c r="AP294" s="322"/>
      <c r="AQ294" s="322"/>
      <c r="AR294" s="322"/>
      <c r="AS294" s="322"/>
      <c r="AT294" s="322"/>
      <c r="AU294" s="322"/>
      <c r="AV294" s="322"/>
      <c r="AW294" s="322"/>
    </row>
    <row r="295" spans="1:49" s="321" customFormat="1" x14ac:dyDescent="0.25">
      <c r="A295" s="315"/>
      <c r="B295" s="315"/>
      <c r="C295" s="315"/>
      <c r="D295" s="315"/>
      <c r="E295" s="315"/>
      <c r="F295" s="315"/>
      <c r="G295" s="315"/>
      <c r="H295" s="315"/>
      <c r="I295" s="315"/>
      <c r="J295" s="315"/>
      <c r="K295" s="315"/>
      <c r="L295" s="315"/>
      <c r="AP295" s="322"/>
      <c r="AQ295" s="322"/>
      <c r="AR295" s="322"/>
      <c r="AS295" s="322"/>
      <c r="AT295" s="322"/>
      <c r="AU295" s="322"/>
      <c r="AV295" s="322"/>
      <c r="AW295" s="322"/>
    </row>
    <row r="296" spans="1:49" s="321" customFormat="1" x14ac:dyDescent="0.25">
      <c r="A296" s="315"/>
      <c r="B296" s="315"/>
      <c r="C296" s="315"/>
      <c r="D296" s="315"/>
      <c r="E296" s="315"/>
      <c r="F296" s="315"/>
      <c r="G296" s="315"/>
      <c r="H296" s="315"/>
      <c r="I296" s="315"/>
      <c r="J296" s="315"/>
      <c r="K296" s="315"/>
      <c r="L296" s="315"/>
      <c r="AP296" s="322"/>
      <c r="AQ296" s="322"/>
      <c r="AR296" s="322"/>
      <c r="AS296" s="322"/>
      <c r="AT296" s="322"/>
      <c r="AU296" s="322"/>
      <c r="AV296" s="322"/>
      <c r="AW296" s="322"/>
    </row>
    <row r="297" spans="1:49" s="321" customFormat="1" x14ac:dyDescent="0.25">
      <c r="A297" s="315"/>
      <c r="B297" s="315"/>
      <c r="C297" s="315"/>
      <c r="D297" s="315"/>
      <c r="E297" s="315"/>
      <c r="F297" s="315"/>
      <c r="G297" s="315"/>
      <c r="H297" s="315"/>
      <c r="I297" s="315"/>
      <c r="J297" s="315"/>
      <c r="K297" s="315"/>
      <c r="L297" s="315"/>
      <c r="AP297" s="322"/>
      <c r="AQ297" s="322"/>
      <c r="AR297" s="322"/>
      <c r="AS297" s="322"/>
      <c r="AT297" s="322"/>
      <c r="AU297" s="322"/>
      <c r="AV297" s="322"/>
      <c r="AW297" s="322"/>
    </row>
    <row r="298" spans="1:49" s="321" customFormat="1" x14ac:dyDescent="0.25">
      <c r="A298" s="315"/>
      <c r="B298" s="315"/>
      <c r="C298" s="315"/>
      <c r="D298" s="315"/>
      <c r="E298" s="315"/>
      <c r="F298" s="315"/>
      <c r="G298" s="315"/>
      <c r="H298" s="315"/>
      <c r="I298" s="315"/>
      <c r="J298" s="315"/>
      <c r="K298" s="315"/>
      <c r="L298" s="315"/>
      <c r="AP298" s="322"/>
      <c r="AQ298" s="322"/>
      <c r="AR298" s="322"/>
      <c r="AS298" s="322"/>
      <c r="AT298" s="322"/>
      <c r="AU298" s="322"/>
      <c r="AV298" s="322"/>
      <c r="AW298" s="322"/>
    </row>
    <row r="299" spans="1:49" s="321" customFormat="1" x14ac:dyDescent="0.25">
      <c r="A299" s="315"/>
      <c r="B299" s="315"/>
      <c r="C299" s="315"/>
      <c r="D299" s="315"/>
      <c r="E299" s="315"/>
      <c r="F299" s="315"/>
      <c r="G299" s="315"/>
      <c r="H299" s="315"/>
      <c r="I299" s="315"/>
      <c r="J299" s="315"/>
      <c r="K299" s="315"/>
      <c r="L299" s="315"/>
      <c r="AP299" s="322"/>
      <c r="AQ299" s="322"/>
      <c r="AR299" s="322"/>
      <c r="AS299" s="322"/>
      <c r="AT299" s="322"/>
      <c r="AU299" s="322"/>
      <c r="AV299" s="322"/>
      <c r="AW299" s="322"/>
    </row>
    <row r="300" spans="1:49" s="321" customFormat="1" x14ac:dyDescent="0.25">
      <c r="A300" s="315"/>
      <c r="B300" s="315"/>
      <c r="C300" s="315"/>
      <c r="D300" s="315"/>
      <c r="E300" s="315"/>
      <c r="F300" s="315"/>
      <c r="G300" s="315"/>
      <c r="H300" s="315"/>
      <c r="I300" s="315"/>
      <c r="J300" s="315"/>
      <c r="K300" s="315"/>
      <c r="L300" s="315"/>
      <c r="AP300" s="322"/>
      <c r="AQ300" s="322"/>
      <c r="AR300" s="322"/>
      <c r="AS300" s="322"/>
      <c r="AT300" s="322"/>
      <c r="AU300" s="322"/>
      <c r="AV300" s="322"/>
      <c r="AW300" s="322"/>
    </row>
    <row r="301" spans="1:49" s="321" customFormat="1" x14ac:dyDescent="0.25">
      <c r="A301" s="315"/>
      <c r="B301" s="315"/>
      <c r="C301" s="315"/>
      <c r="D301" s="315"/>
      <c r="E301" s="315"/>
      <c r="F301" s="315"/>
      <c r="G301" s="315"/>
      <c r="H301" s="315"/>
      <c r="I301" s="315"/>
      <c r="J301" s="315"/>
      <c r="K301" s="315"/>
      <c r="L301" s="315"/>
      <c r="AP301" s="322"/>
      <c r="AQ301" s="322"/>
      <c r="AR301" s="322"/>
      <c r="AS301" s="322"/>
      <c r="AT301" s="322"/>
      <c r="AU301" s="322"/>
      <c r="AV301" s="322"/>
      <c r="AW301" s="322"/>
    </row>
    <row r="302" spans="1:49" s="321" customFormat="1" x14ac:dyDescent="0.25">
      <c r="A302" s="315"/>
      <c r="B302" s="315"/>
      <c r="C302" s="315"/>
      <c r="D302" s="315"/>
      <c r="E302" s="315"/>
      <c r="F302" s="315"/>
      <c r="G302" s="315"/>
      <c r="H302" s="315"/>
      <c r="I302" s="315"/>
      <c r="J302" s="315"/>
      <c r="K302" s="315"/>
      <c r="L302" s="315"/>
      <c r="AP302" s="322"/>
      <c r="AQ302" s="322"/>
      <c r="AR302" s="322"/>
      <c r="AS302" s="322"/>
      <c r="AT302" s="322"/>
      <c r="AU302" s="322"/>
      <c r="AV302" s="322"/>
      <c r="AW302" s="322"/>
    </row>
    <row r="303" spans="1:49" s="321" customFormat="1" x14ac:dyDescent="0.25">
      <c r="A303" s="315"/>
      <c r="B303" s="315"/>
      <c r="C303" s="315"/>
      <c r="D303" s="315"/>
      <c r="E303" s="315"/>
      <c r="F303" s="315"/>
      <c r="G303" s="315"/>
      <c r="H303" s="315"/>
      <c r="I303" s="315"/>
      <c r="J303" s="315"/>
      <c r="K303" s="315"/>
      <c r="L303" s="315"/>
      <c r="AP303" s="322"/>
      <c r="AQ303" s="322"/>
      <c r="AR303" s="322"/>
      <c r="AS303" s="322"/>
      <c r="AT303" s="322"/>
      <c r="AU303" s="322"/>
      <c r="AV303" s="322"/>
      <c r="AW303" s="322"/>
    </row>
    <row r="304" spans="1:49" s="321" customFormat="1" x14ac:dyDescent="0.25">
      <c r="A304" s="315"/>
      <c r="B304" s="315"/>
      <c r="C304" s="315"/>
      <c r="D304" s="315"/>
      <c r="E304" s="315"/>
      <c r="F304" s="315"/>
      <c r="G304" s="315"/>
      <c r="H304" s="315"/>
      <c r="I304" s="315"/>
      <c r="J304" s="315"/>
      <c r="K304" s="315"/>
      <c r="L304" s="315"/>
      <c r="AP304" s="322"/>
      <c r="AQ304" s="322"/>
      <c r="AR304" s="322"/>
      <c r="AS304" s="322"/>
      <c r="AT304" s="322"/>
      <c r="AU304" s="322"/>
      <c r="AV304" s="322"/>
      <c r="AW304" s="322"/>
    </row>
    <row r="305" spans="1:49" s="321" customFormat="1" x14ac:dyDescent="0.25">
      <c r="A305" s="315"/>
      <c r="B305" s="315"/>
      <c r="C305" s="315"/>
      <c r="D305" s="315"/>
      <c r="E305" s="315"/>
      <c r="F305" s="315"/>
      <c r="G305" s="315"/>
      <c r="H305" s="315"/>
      <c r="I305" s="315"/>
      <c r="J305" s="315"/>
      <c r="K305" s="315"/>
      <c r="L305" s="315"/>
      <c r="AP305" s="322"/>
      <c r="AQ305" s="322"/>
      <c r="AR305" s="322"/>
      <c r="AS305" s="322"/>
      <c r="AT305" s="322"/>
      <c r="AU305" s="322"/>
      <c r="AV305" s="322"/>
      <c r="AW305" s="322"/>
    </row>
    <row r="306" spans="1:49" s="321" customFormat="1" x14ac:dyDescent="0.25">
      <c r="A306" s="315"/>
      <c r="B306" s="315"/>
      <c r="C306" s="315"/>
      <c r="D306" s="315"/>
      <c r="E306" s="315"/>
      <c r="F306" s="315"/>
      <c r="G306" s="315"/>
      <c r="H306" s="315"/>
      <c r="I306" s="315"/>
      <c r="J306" s="315"/>
      <c r="K306" s="315"/>
      <c r="L306" s="315"/>
      <c r="AP306" s="322"/>
      <c r="AQ306" s="322"/>
      <c r="AR306" s="322"/>
      <c r="AS306" s="322"/>
      <c r="AT306" s="322"/>
      <c r="AU306" s="322"/>
      <c r="AV306" s="322"/>
      <c r="AW306" s="322"/>
    </row>
    <row r="307" spans="1:49" s="321" customFormat="1" x14ac:dyDescent="0.25">
      <c r="A307" s="315"/>
      <c r="B307" s="315"/>
      <c r="C307" s="315"/>
      <c r="D307" s="315"/>
      <c r="E307" s="315"/>
      <c r="F307" s="315"/>
      <c r="G307" s="315"/>
      <c r="H307" s="315"/>
      <c r="I307" s="315"/>
      <c r="J307" s="315"/>
      <c r="K307" s="315"/>
      <c r="L307" s="315"/>
      <c r="AP307" s="322"/>
      <c r="AQ307" s="322"/>
      <c r="AR307" s="322"/>
      <c r="AS307" s="322"/>
      <c r="AT307" s="322"/>
      <c r="AU307" s="322"/>
      <c r="AV307" s="322"/>
      <c r="AW307" s="322"/>
    </row>
    <row r="308" spans="1:49" s="321" customFormat="1" x14ac:dyDescent="0.25">
      <c r="A308" s="315"/>
      <c r="B308" s="315"/>
      <c r="C308" s="315"/>
      <c r="D308" s="315"/>
      <c r="E308" s="315"/>
      <c r="F308" s="315"/>
      <c r="G308" s="315"/>
      <c r="H308" s="315"/>
      <c r="I308" s="315"/>
      <c r="J308" s="315"/>
      <c r="K308" s="315"/>
      <c r="L308" s="315"/>
      <c r="AP308" s="322"/>
      <c r="AQ308" s="322"/>
      <c r="AR308" s="322"/>
      <c r="AS308" s="322"/>
      <c r="AT308" s="322"/>
      <c r="AU308" s="322"/>
      <c r="AV308" s="322"/>
      <c r="AW308" s="322"/>
    </row>
    <row r="309" spans="1:49" s="321" customFormat="1" x14ac:dyDescent="0.25">
      <c r="A309" s="315"/>
      <c r="B309" s="315"/>
      <c r="C309" s="315"/>
      <c r="D309" s="315"/>
      <c r="E309" s="315"/>
      <c r="F309" s="315"/>
      <c r="G309" s="315"/>
      <c r="H309" s="315"/>
      <c r="I309" s="315"/>
      <c r="J309" s="315"/>
      <c r="K309" s="315"/>
      <c r="L309" s="315"/>
      <c r="AP309" s="322"/>
      <c r="AQ309" s="322"/>
      <c r="AR309" s="322"/>
      <c r="AS309" s="322"/>
      <c r="AT309" s="322"/>
      <c r="AU309" s="322"/>
      <c r="AV309" s="322"/>
      <c r="AW309" s="322"/>
    </row>
    <row r="310" spans="1:49" s="321" customFormat="1" x14ac:dyDescent="0.25">
      <c r="A310" s="315"/>
      <c r="B310" s="315"/>
      <c r="C310" s="315"/>
      <c r="D310" s="315"/>
      <c r="E310" s="315"/>
      <c r="F310" s="315"/>
      <c r="G310" s="315"/>
      <c r="H310" s="315"/>
      <c r="I310" s="315"/>
      <c r="J310" s="315"/>
      <c r="K310" s="315"/>
      <c r="L310" s="315"/>
      <c r="AP310" s="322"/>
      <c r="AQ310" s="322"/>
      <c r="AR310" s="322"/>
      <c r="AS310" s="322"/>
      <c r="AT310" s="322"/>
      <c r="AU310" s="322"/>
      <c r="AV310" s="322"/>
      <c r="AW310" s="322"/>
    </row>
    <row r="311" spans="1:49" s="321" customFormat="1" x14ac:dyDescent="0.25">
      <c r="A311" s="315"/>
      <c r="B311" s="315"/>
      <c r="C311" s="315"/>
      <c r="D311" s="315"/>
      <c r="E311" s="315"/>
      <c r="F311" s="315"/>
      <c r="G311" s="315"/>
      <c r="H311" s="315"/>
      <c r="I311" s="315"/>
      <c r="J311" s="315"/>
      <c r="K311" s="315"/>
      <c r="L311" s="315"/>
      <c r="AP311" s="322"/>
      <c r="AQ311" s="322"/>
      <c r="AR311" s="322"/>
      <c r="AS311" s="322"/>
      <c r="AT311" s="322"/>
      <c r="AU311" s="322"/>
      <c r="AV311" s="322"/>
      <c r="AW311" s="322"/>
    </row>
    <row r="312" spans="1:49" s="321" customFormat="1" x14ac:dyDescent="0.25">
      <c r="A312" s="315"/>
      <c r="B312" s="315"/>
      <c r="C312" s="315"/>
      <c r="D312" s="315"/>
      <c r="E312" s="315"/>
      <c r="F312" s="315"/>
      <c r="G312" s="315"/>
      <c r="H312" s="315"/>
      <c r="I312" s="315"/>
      <c r="J312" s="315"/>
      <c r="K312" s="315"/>
      <c r="L312" s="315"/>
      <c r="AP312" s="322"/>
      <c r="AQ312" s="322"/>
      <c r="AR312" s="322"/>
      <c r="AS312" s="322"/>
      <c r="AT312" s="322"/>
      <c r="AU312" s="322"/>
      <c r="AV312" s="322"/>
      <c r="AW312" s="322"/>
    </row>
    <row r="313" spans="1:49" s="321" customFormat="1" x14ac:dyDescent="0.25">
      <c r="A313" s="315"/>
      <c r="B313" s="315"/>
      <c r="C313" s="315"/>
      <c r="D313" s="315"/>
      <c r="E313" s="315"/>
      <c r="F313" s="315"/>
      <c r="G313" s="315"/>
      <c r="H313" s="315"/>
      <c r="I313" s="315"/>
      <c r="J313" s="315"/>
      <c r="K313" s="315"/>
      <c r="L313" s="315"/>
      <c r="AP313" s="322"/>
      <c r="AQ313" s="322"/>
      <c r="AR313" s="322"/>
      <c r="AS313" s="322"/>
      <c r="AT313" s="322"/>
      <c r="AU313" s="322"/>
      <c r="AV313" s="322"/>
      <c r="AW313" s="322"/>
    </row>
    <row r="314" spans="1:49" s="321" customFormat="1" x14ac:dyDescent="0.25">
      <c r="A314" s="315"/>
      <c r="B314" s="315"/>
      <c r="C314" s="315"/>
      <c r="D314" s="315"/>
      <c r="E314" s="315"/>
      <c r="F314" s="315"/>
      <c r="G314" s="315"/>
      <c r="H314" s="315"/>
      <c r="I314" s="315"/>
      <c r="J314" s="315"/>
      <c r="K314" s="315"/>
      <c r="L314" s="315"/>
      <c r="AP314" s="322"/>
      <c r="AQ314" s="322"/>
      <c r="AR314" s="322"/>
      <c r="AS314" s="322"/>
      <c r="AT314" s="322"/>
      <c r="AU314" s="322"/>
      <c r="AV314" s="322"/>
      <c r="AW314" s="322"/>
    </row>
    <row r="315" spans="1:49" s="321" customFormat="1" x14ac:dyDescent="0.25">
      <c r="A315" s="315"/>
      <c r="B315" s="315"/>
      <c r="C315" s="315"/>
      <c r="D315" s="315"/>
      <c r="E315" s="315"/>
      <c r="F315" s="315"/>
      <c r="G315" s="315"/>
      <c r="H315" s="315"/>
      <c r="I315" s="315"/>
      <c r="J315" s="315"/>
      <c r="K315" s="315"/>
      <c r="L315" s="315"/>
      <c r="AP315" s="322"/>
      <c r="AQ315" s="322"/>
      <c r="AR315" s="322"/>
      <c r="AS315" s="322"/>
      <c r="AT315" s="322"/>
      <c r="AU315" s="322"/>
      <c r="AV315" s="322"/>
      <c r="AW315" s="322"/>
    </row>
    <row r="316" spans="1:49" s="321" customFormat="1" x14ac:dyDescent="0.25">
      <c r="A316" s="315"/>
      <c r="B316" s="315"/>
      <c r="C316" s="315"/>
      <c r="D316" s="315"/>
      <c r="E316" s="315"/>
      <c r="F316" s="315"/>
      <c r="G316" s="315"/>
      <c r="H316" s="315"/>
      <c r="I316" s="315"/>
      <c r="J316" s="315"/>
      <c r="K316" s="315"/>
      <c r="L316" s="315"/>
      <c r="AP316" s="322"/>
      <c r="AQ316" s="322"/>
      <c r="AR316" s="322"/>
      <c r="AS316" s="322"/>
      <c r="AT316" s="322"/>
      <c r="AU316" s="322"/>
      <c r="AV316" s="322"/>
      <c r="AW316" s="322"/>
    </row>
    <row r="317" spans="1:49" s="321" customFormat="1" x14ac:dyDescent="0.25">
      <c r="A317" s="315"/>
      <c r="B317" s="315"/>
      <c r="C317" s="315"/>
      <c r="D317" s="315"/>
      <c r="E317" s="315"/>
      <c r="F317" s="315"/>
      <c r="G317" s="315"/>
      <c r="H317" s="315"/>
      <c r="I317" s="315"/>
      <c r="J317" s="315"/>
      <c r="K317" s="315"/>
      <c r="L317" s="315"/>
      <c r="AP317" s="322"/>
      <c r="AQ317" s="322"/>
      <c r="AR317" s="322"/>
      <c r="AS317" s="322"/>
      <c r="AT317" s="322"/>
      <c r="AU317" s="322"/>
      <c r="AV317" s="322"/>
      <c r="AW317" s="322"/>
    </row>
    <row r="318" spans="1:49" s="321" customFormat="1" x14ac:dyDescent="0.25">
      <c r="A318" s="315"/>
      <c r="B318" s="315"/>
      <c r="C318" s="315"/>
      <c r="D318" s="315"/>
      <c r="E318" s="315"/>
      <c r="F318" s="315"/>
      <c r="G318" s="315"/>
      <c r="H318" s="315"/>
      <c r="I318" s="315"/>
      <c r="J318" s="315"/>
      <c r="K318" s="315"/>
      <c r="L318" s="315"/>
      <c r="AP318" s="322"/>
      <c r="AQ318" s="322"/>
      <c r="AR318" s="322"/>
      <c r="AS318" s="322"/>
      <c r="AT318" s="322"/>
      <c r="AU318" s="322"/>
      <c r="AV318" s="322"/>
      <c r="AW318" s="322"/>
    </row>
    <row r="319" spans="1:49" s="321" customFormat="1" x14ac:dyDescent="0.25">
      <c r="A319" s="315"/>
      <c r="B319" s="315"/>
      <c r="C319" s="315"/>
      <c r="D319" s="315"/>
      <c r="E319" s="315"/>
      <c r="F319" s="315"/>
      <c r="G319" s="315"/>
      <c r="H319" s="315"/>
      <c r="I319" s="315"/>
      <c r="J319" s="315"/>
      <c r="K319" s="315"/>
      <c r="L319" s="315"/>
      <c r="AP319" s="322"/>
      <c r="AQ319" s="322"/>
      <c r="AR319" s="322"/>
      <c r="AS319" s="322"/>
      <c r="AT319" s="322"/>
      <c r="AU319" s="322"/>
      <c r="AV319" s="322"/>
      <c r="AW319" s="322"/>
    </row>
    <row r="320" spans="1:49" s="321" customFormat="1" x14ac:dyDescent="0.25">
      <c r="A320" s="315"/>
      <c r="B320" s="315"/>
      <c r="C320" s="315"/>
      <c r="D320" s="315"/>
      <c r="E320" s="315"/>
      <c r="F320" s="315"/>
      <c r="G320" s="315"/>
      <c r="H320" s="315"/>
      <c r="I320" s="315"/>
      <c r="J320" s="315"/>
      <c r="K320" s="315"/>
      <c r="L320" s="315"/>
      <c r="AP320" s="322"/>
      <c r="AQ320" s="322"/>
      <c r="AR320" s="322"/>
      <c r="AS320" s="322"/>
      <c r="AT320" s="322"/>
      <c r="AU320" s="322"/>
      <c r="AV320" s="322"/>
      <c r="AW320" s="322"/>
    </row>
    <row r="321" spans="1:49" s="321" customFormat="1" x14ac:dyDescent="0.25">
      <c r="A321" s="315"/>
      <c r="B321" s="315"/>
      <c r="C321" s="315"/>
      <c r="D321" s="315"/>
      <c r="E321" s="315"/>
      <c r="F321" s="315"/>
      <c r="G321" s="315"/>
      <c r="H321" s="315"/>
      <c r="I321" s="315"/>
      <c r="J321" s="315"/>
      <c r="K321" s="315"/>
      <c r="L321" s="315"/>
      <c r="AP321" s="322"/>
      <c r="AQ321" s="322"/>
      <c r="AR321" s="322"/>
      <c r="AS321" s="322"/>
      <c r="AT321" s="322"/>
      <c r="AU321" s="322"/>
      <c r="AV321" s="322"/>
      <c r="AW321" s="322"/>
    </row>
    <row r="322" spans="1:49" s="321" customFormat="1" x14ac:dyDescent="0.25">
      <c r="A322" s="315"/>
      <c r="B322" s="315"/>
      <c r="C322" s="315"/>
      <c r="D322" s="315"/>
      <c r="E322" s="315"/>
      <c r="F322" s="315"/>
      <c r="G322" s="315"/>
      <c r="H322" s="315"/>
      <c r="I322" s="315"/>
      <c r="J322" s="315"/>
      <c r="K322" s="315"/>
      <c r="L322" s="315"/>
      <c r="AP322" s="322"/>
      <c r="AQ322" s="322"/>
      <c r="AR322" s="322"/>
      <c r="AS322" s="322"/>
      <c r="AT322" s="322"/>
      <c r="AU322" s="322"/>
      <c r="AV322" s="322"/>
      <c r="AW322" s="322"/>
    </row>
    <row r="323" spans="1:49" s="321" customFormat="1" x14ac:dyDescent="0.25">
      <c r="A323" s="315"/>
      <c r="B323" s="315"/>
      <c r="C323" s="315"/>
      <c r="D323" s="315"/>
      <c r="E323" s="315"/>
      <c r="F323" s="315"/>
      <c r="G323" s="315"/>
      <c r="H323" s="315"/>
      <c r="I323" s="315"/>
      <c r="J323" s="315"/>
      <c r="K323" s="315"/>
      <c r="L323" s="315"/>
      <c r="AP323" s="322"/>
      <c r="AQ323" s="322"/>
      <c r="AR323" s="322"/>
      <c r="AS323" s="322"/>
      <c r="AT323" s="322"/>
      <c r="AU323" s="322"/>
      <c r="AV323" s="322"/>
      <c r="AW323" s="322"/>
    </row>
    <row r="324" spans="1:49" s="321" customFormat="1" x14ac:dyDescent="0.25">
      <c r="A324" s="315"/>
      <c r="B324" s="315"/>
      <c r="C324" s="315"/>
      <c r="D324" s="315"/>
      <c r="E324" s="315"/>
      <c r="F324" s="315"/>
      <c r="G324" s="315"/>
      <c r="H324" s="315"/>
      <c r="I324" s="315"/>
      <c r="J324" s="315"/>
      <c r="K324" s="315"/>
      <c r="L324" s="315"/>
      <c r="AP324" s="322"/>
      <c r="AQ324" s="322"/>
      <c r="AR324" s="322"/>
      <c r="AS324" s="322"/>
      <c r="AT324" s="322"/>
      <c r="AU324" s="322"/>
      <c r="AV324" s="322"/>
      <c r="AW324" s="322"/>
    </row>
    <row r="325" spans="1:49" s="321" customFormat="1" x14ac:dyDescent="0.25">
      <c r="A325" s="315"/>
      <c r="B325" s="315"/>
      <c r="C325" s="315"/>
      <c r="D325" s="315"/>
      <c r="E325" s="315"/>
      <c r="F325" s="315"/>
      <c r="G325" s="315"/>
      <c r="H325" s="315"/>
      <c r="I325" s="315"/>
      <c r="J325" s="315"/>
      <c r="K325" s="315"/>
      <c r="L325" s="315"/>
      <c r="AP325" s="322"/>
      <c r="AQ325" s="322"/>
      <c r="AR325" s="322"/>
      <c r="AS325" s="322"/>
      <c r="AT325" s="322"/>
      <c r="AU325" s="322"/>
      <c r="AV325" s="322"/>
      <c r="AW325" s="322"/>
    </row>
    <row r="326" spans="1:49" s="321" customFormat="1" x14ac:dyDescent="0.25">
      <c r="A326" s="315"/>
      <c r="B326" s="315"/>
      <c r="C326" s="315"/>
      <c r="D326" s="315"/>
      <c r="E326" s="315"/>
      <c r="F326" s="315"/>
      <c r="G326" s="315"/>
      <c r="H326" s="315"/>
      <c r="I326" s="315"/>
      <c r="J326" s="315"/>
      <c r="K326" s="315"/>
      <c r="L326" s="315"/>
      <c r="AP326" s="322"/>
      <c r="AQ326" s="322"/>
      <c r="AR326" s="322"/>
      <c r="AS326" s="322"/>
      <c r="AT326" s="322"/>
      <c r="AU326" s="322"/>
      <c r="AV326" s="322"/>
      <c r="AW326" s="322"/>
    </row>
    <row r="327" spans="1:49" s="321" customFormat="1" x14ac:dyDescent="0.25">
      <c r="A327" s="315"/>
      <c r="B327" s="315"/>
      <c r="C327" s="315"/>
      <c r="D327" s="315"/>
      <c r="E327" s="315"/>
      <c r="F327" s="315"/>
      <c r="G327" s="315"/>
      <c r="H327" s="315"/>
      <c r="I327" s="315"/>
      <c r="J327" s="315"/>
      <c r="K327" s="315"/>
      <c r="L327" s="315"/>
      <c r="AP327" s="322"/>
      <c r="AQ327" s="322"/>
      <c r="AR327" s="322"/>
      <c r="AS327" s="322"/>
      <c r="AT327" s="322"/>
      <c r="AU327" s="322"/>
      <c r="AV327" s="322"/>
      <c r="AW327" s="322"/>
    </row>
    <row r="328" spans="1:49" s="321" customFormat="1" x14ac:dyDescent="0.25">
      <c r="A328" s="315"/>
      <c r="B328" s="315"/>
      <c r="C328" s="315"/>
      <c r="D328" s="315"/>
      <c r="E328" s="315"/>
      <c r="F328" s="315"/>
      <c r="G328" s="315"/>
      <c r="H328" s="315"/>
      <c r="I328" s="315"/>
      <c r="J328" s="315"/>
      <c r="K328" s="315"/>
      <c r="L328" s="315"/>
      <c r="AP328" s="322"/>
      <c r="AQ328" s="322"/>
      <c r="AR328" s="322"/>
      <c r="AS328" s="322"/>
      <c r="AT328" s="322"/>
      <c r="AU328" s="322"/>
      <c r="AV328" s="322"/>
      <c r="AW328" s="322"/>
    </row>
    <row r="329" spans="1:49" s="321" customFormat="1" x14ac:dyDescent="0.25">
      <c r="A329" s="315"/>
      <c r="B329" s="315"/>
      <c r="C329" s="315"/>
      <c r="D329" s="315"/>
      <c r="E329" s="315"/>
      <c r="F329" s="315"/>
      <c r="G329" s="315"/>
      <c r="H329" s="315"/>
      <c r="I329" s="315"/>
      <c r="J329" s="315"/>
      <c r="K329" s="315"/>
      <c r="L329" s="315"/>
      <c r="AP329" s="322"/>
      <c r="AQ329" s="322"/>
      <c r="AR329" s="322"/>
      <c r="AS329" s="322"/>
      <c r="AT329" s="322"/>
      <c r="AU329" s="322"/>
      <c r="AV329" s="322"/>
      <c r="AW329" s="322"/>
    </row>
    <row r="330" spans="1:49" s="321" customFormat="1" x14ac:dyDescent="0.25">
      <c r="A330" s="315"/>
      <c r="B330" s="315"/>
      <c r="C330" s="315"/>
      <c r="D330" s="315"/>
      <c r="E330" s="315"/>
      <c r="F330" s="315"/>
      <c r="G330" s="315"/>
      <c r="H330" s="315"/>
      <c r="I330" s="315"/>
      <c r="J330" s="315"/>
      <c r="K330" s="315"/>
      <c r="L330" s="315"/>
      <c r="AP330" s="322"/>
      <c r="AQ330" s="322"/>
      <c r="AR330" s="322"/>
      <c r="AS330" s="322"/>
      <c r="AT330" s="322"/>
      <c r="AU330" s="322"/>
      <c r="AV330" s="322"/>
      <c r="AW330" s="322"/>
    </row>
    <row r="331" spans="1:49" s="321" customFormat="1" x14ac:dyDescent="0.25">
      <c r="A331" s="315"/>
      <c r="B331" s="315"/>
      <c r="C331" s="315"/>
      <c r="D331" s="315"/>
      <c r="E331" s="315"/>
      <c r="F331" s="315"/>
      <c r="G331" s="315"/>
      <c r="H331" s="315"/>
      <c r="I331" s="315"/>
      <c r="J331" s="315"/>
      <c r="K331" s="315"/>
      <c r="L331" s="315"/>
      <c r="AP331" s="322"/>
      <c r="AQ331" s="322"/>
      <c r="AR331" s="322"/>
      <c r="AS331" s="322"/>
      <c r="AT331" s="322"/>
      <c r="AU331" s="322"/>
      <c r="AV331" s="322"/>
      <c r="AW331" s="322"/>
    </row>
    <row r="332" spans="1:49" s="321" customFormat="1" x14ac:dyDescent="0.25">
      <c r="A332" s="315"/>
      <c r="B332" s="315"/>
      <c r="C332" s="315"/>
      <c r="D332" s="315"/>
      <c r="E332" s="315"/>
      <c r="F332" s="315"/>
      <c r="G332" s="315"/>
      <c r="H332" s="315"/>
      <c r="I332" s="315"/>
      <c r="J332" s="315"/>
      <c r="K332" s="315"/>
      <c r="L332" s="315"/>
      <c r="AP332" s="322"/>
      <c r="AQ332" s="322"/>
      <c r="AR332" s="322"/>
      <c r="AS332" s="322"/>
      <c r="AT332" s="322"/>
      <c r="AU332" s="322"/>
      <c r="AV332" s="322"/>
      <c r="AW332" s="322"/>
    </row>
    <row r="333" spans="1:49" s="321" customFormat="1" x14ac:dyDescent="0.25">
      <c r="A333" s="315"/>
      <c r="B333" s="315"/>
      <c r="C333" s="315"/>
      <c r="D333" s="315"/>
      <c r="E333" s="315"/>
      <c r="F333" s="315"/>
      <c r="G333" s="315"/>
      <c r="H333" s="315"/>
      <c r="I333" s="315"/>
      <c r="J333" s="315"/>
      <c r="K333" s="315"/>
      <c r="L333" s="315"/>
      <c r="AP333" s="322"/>
      <c r="AQ333" s="322"/>
      <c r="AR333" s="322"/>
      <c r="AS333" s="322"/>
      <c r="AT333" s="322"/>
      <c r="AU333" s="322"/>
      <c r="AV333" s="322"/>
      <c r="AW333" s="322"/>
    </row>
    <row r="334" spans="1:49" s="321" customFormat="1" x14ac:dyDescent="0.25">
      <c r="A334" s="315"/>
      <c r="B334" s="315"/>
      <c r="C334" s="315"/>
      <c r="D334" s="315"/>
      <c r="E334" s="315"/>
      <c r="F334" s="315"/>
      <c r="G334" s="315"/>
      <c r="H334" s="315"/>
      <c r="I334" s="315"/>
      <c r="J334" s="315"/>
      <c r="K334" s="315"/>
      <c r="L334" s="315"/>
      <c r="AP334" s="322"/>
      <c r="AQ334" s="322"/>
      <c r="AR334" s="322"/>
      <c r="AS334" s="322"/>
      <c r="AT334" s="322"/>
      <c r="AU334" s="322"/>
      <c r="AV334" s="322"/>
      <c r="AW334" s="322"/>
    </row>
    <row r="335" spans="1:49" s="321" customFormat="1" x14ac:dyDescent="0.25">
      <c r="A335" s="315"/>
      <c r="B335" s="315"/>
      <c r="C335" s="315"/>
      <c r="D335" s="315"/>
      <c r="E335" s="315"/>
      <c r="F335" s="315"/>
      <c r="G335" s="315"/>
      <c r="H335" s="315"/>
      <c r="I335" s="315"/>
      <c r="J335" s="315"/>
      <c r="K335" s="315"/>
      <c r="L335" s="315"/>
      <c r="AP335" s="322"/>
      <c r="AQ335" s="322"/>
      <c r="AR335" s="322"/>
      <c r="AS335" s="322"/>
      <c r="AT335" s="322"/>
      <c r="AU335" s="322"/>
      <c r="AV335" s="322"/>
      <c r="AW335" s="322"/>
    </row>
    <row r="336" spans="1:49" s="321" customFormat="1" x14ac:dyDescent="0.25">
      <c r="A336" s="315"/>
      <c r="B336" s="315"/>
      <c r="C336" s="315"/>
      <c r="D336" s="315"/>
      <c r="E336" s="315"/>
      <c r="F336" s="315"/>
      <c r="G336" s="315"/>
      <c r="H336" s="315"/>
      <c r="I336" s="315"/>
      <c r="J336" s="315"/>
      <c r="K336" s="315"/>
      <c r="L336" s="315"/>
      <c r="AP336" s="322"/>
      <c r="AQ336" s="322"/>
      <c r="AR336" s="322"/>
      <c r="AS336" s="322"/>
      <c r="AT336" s="322"/>
      <c r="AU336" s="322"/>
      <c r="AV336" s="322"/>
      <c r="AW336" s="322"/>
    </row>
    <row r="337" spans="1:49" s="321" customFormat="1" x14ac:dyDescent="0.25">
      <c r="A337" s="315"/>
      <c r="B337" s="315"/>
      <c r="C337" s="315"/>
      <c r="D337" s="315"/>
      <c r="E337" s="315"/>
      <c r="F337" s="315"/>
      <c r="G337" s="315"/>
      <c r="H337" s="315"/>
      <c r="I337" s="315"/>
      <c r="J337" s="315"/>
      <c r="K337" s="315"/>
      <c r="L337" s="315"/>
      <c r="AP337" s="322"/>
      <c r="AQ337" s="322"/>
      <c r="AR337" s="322"/>
      <c r="AS337" s="322"/>
      <c r="AT337" s="322"/>
      <c r="AU337" s="322"/>
      <c r="AV337" s="322"/>
      <c r="AW337" s="322"/>
    </row>
    <row r="338" spans="1:49" s="321" customFormat="1" x14ac:dyDescent="0.25">
      <c r="A338" s="315"/>
      <c r="B338" s="315"/>
      <c r="C338" s="315"/>
      <c r="D338" s="315"/>
      <c r="E338" s="315"/>
      <c r="F338" s="315"/>
      <c r="G338" s="315"/>
      <c r="H338" s="315"/>
      <c r="I338" s="315"/>
      <c r="J338" s="315"/>
      <c r="K338" s="315"/>
      <c r="L338" s="315"/>
      <c r="AP338" s="322"/>
      <c r="AQ338" s="322"/>
      <c r="AR338" s="322"/>
      <c r="AS338" s="322"/>
      <c r="AT338" s="322"/>
      <c r="AU338" s="322"/>
      <c r="AV338" s="322"/>
      <c r="AW338" s="322"/>
    </row>
    <row r="339" spans="1:49" s="321" customFormat="1" x14ac:dyDescent="0.25">
      <c r="A339" s="315"/>
      <c r="B339" s="315"/>
      <c r="C339" s="315"/>
      <c r="D339" s="315"/>
      <c r="E339" s="315"/>
      <c r="F339" s="315"/>
      <c r="G339" s="315"/>
      <c r="H339" s="315"/>
      <c r="I339" s="315"/>
      <c r="J339" s="315"/>
      <c r="K339" s="315"/>
      <c r="L339" s="315"/>
      <c r="AP339" s="322"/>
      <c r="AQ339" s="322"/>
      <c r="AR339" s="322"/>
      <c r="AS339" s="322"/>
      <c r="AT339" s="322"/>
      <c r="AU339" s="322"/>
      <c r="AV339" s="322"/>
      <c r="AW339" s="322"/>
    </row>
    <row r="340" spans="1:49" s="321" customFormat="1" x14ac:dyDescent="0.25">
      <c r="A340" s="315"/>
      <c r="B340" s="315"/>
      <c r="C340" s="315"/>
      <c r="D340" s="315"/>
      <c r="E340" s="315"/>
      <c r="F340" s="315"/>
      <c r="G340" s="315"/>
      <c r="H340" s="315"/>
      <c r="I340" s="315"/>
      <c r="J340" s="315"/>
      <c r="K340" s="315"/>
      <c r="L340" s="315"/>
      <c r="AP340" s="322"/>
      <c r="AQ340" s="322"/>
      <c r="AR340" s="322"/>
      <c r="AS340" s="322"/>
      <c r="AT340" s="322"/>
      <c r="AU340" s="322"/>
      <c r="AV340" s="322"/>
      <c r="AW340" s="322"/>
    </row>
    <row r="341" spans="1:49" s="321" customFormat="1" x14ac:dyDescent="0.25">
      <c r="A341" s="315"/>
      <c r="B341" s="315"/>
      <c r="C341" s="315"/>
      <c r="D341" s="315"/>
      <c r="E341" s="315"/>
      <c r="F341" s="315"/>
      <c r="G341" s="315"/>
      <c r="H341" s="315"/>
      <c r="I341" s="315"/>
      <c r="J341" s="315"/>
      <c r="K341" s="315"/>
      <c r="L341" s="315"/>
      <c r="AP341" s="322"/>
      <c r="AQ341" s="322"/>
      <c r="AR341" s="322"/>
      <c r="AS341" s="322"/>
      <c r="AT341" s="322"/>
      <c r="AU341" s="322"/>
      <c r="AV341" s="322"/>
      <c r="AW341" s="322"/>
    </row>
    <row r="342" spans="1:49" s="321" customFormat="1" x14ac:dyDescent="0.25">
      <c r="A342" s="315"/>
      <c r="B342" s="315"/>
      <c r="C342" s="315"/>
      <c r="D342" s="315"/>
      <c r="E342" s="315"/>
      <c r="F342" s="315"/>
      <c r="G342" s="315"/>
      <c r="H342" s="315"/>
      <c r="I342" s="315"/>
      <c r="J342" s="315"/>
      <c r="K342" s="315"/>
      <c r="L342" s="315"/>
      <c r="AP342" s="322"/>
      <c r="AQ342" s="322"/>
      <c r="AR342" s="322"/>
      <c r="AS342" s="322"/>
      <c r="AT342" s="322"/>
      <c r="AU342" s="322"/>
      <c r="AV342" s="322"/>
      <c r="AW342" s="322"/>
    </row>
    <row r="343" spans="1:49" s="321" customFormat="1" x14ac:dyDescent="0.25">
      <c r="A343" s="315"/>
      <c r="B343" s="315"/>
      <c r="C343" s="315"/>
      <c r="D343" s="315"/>
      <c r="E343" s="315"/>
      <c r="F343" s="315"/>
      <c r="G343" s="315"/>
      <c r="H343" s="315"/>
      <c r="I343" s="315"/>
      <c r="J343" s="315"/>
      <c r="K343" s="315"/>
      <c r="L343" s="315"/>
      <c r="AP343" s="322"/>
      <c r="AQ343" s="322"/>
      <c r="AR343" s="322"/>
      <c r="AS343" s="322"/>
      <c r="AT343" s="322"/>
      <c r="AU343" s="322"/>
      <c r="AV343" s="322"/>
      <c r="AW343" s="322"/>
    </row>
    <row r="344" spans="1:49" s="321" customFormat="1" x14ac:dyDescent="0.25">
      <c r="A344" s="315"/>
      <c r="B344" s="315"/>
      <c r="C344" s="315"/>
      <c r="D344" s="315"/>
      <c r="E344" s="315"/>
      <c r="F344" s="315"/>
      <c r="G344" s="315"/>
      <c r="H344" s="315"/>
      <c r="I344" s="315"/>
      <c r="J344" s="315"/>
      <c r="K344" s="315"/>
      <c r="L344" s="315"/>
      <c r="AP344" s="322"/>
      <c r="AQ344" s="322"/>
      <c r="AR344" s="322"/>
      <c r="AS344" s="322"/>
      <c r="AT344" s="322"/>
      <c r="AU344" s="322"/>
      <c r="AV344" s="322"/>
      <c r="AW344" s="322"/>
    </row>
    <row r="345" spans="1:49" s="321" customFormat="1" x14ac:dyDescent="0.25">
      <c r="A345" s="315"/>
      <c r="B345" s="315"/>
      <c r="C345" s="315"/>
      <c r="D345" s="315"/>
      <c r="E345" s="315"/>
      <c r="F345" s="315"/>
      <c r="G345" s="315"/>
      <c r="H345" s="315"/>
      <c r="I345" s="315"/>
      <c r="J345" s="315"/>
      <c r="K345" s="315"/>
      <c r="L345" s="315"/>
      <c r="AP345" s="322"/>
      <c r="AQ345" s="322"/>
      <c r="AR345" s="322"/>
      <c r="AS345" s="322"/>
      <c r="AT345" s="322"/>
      <c r="AU345" s="322"/>
      <c r="AV345" s="322"/>
      <c r="AW345" s="322"/>
    </row>
    <row r="346" spans="1:49" s="321" customFormat="1" x14ac:dyDescent="0.25">
      <c r="A346" s="315"/>
      <c r="B346" s="315"/>
      <c r="C346" s="315"/>
      <c r="D346" s="315"/>
      <c r="E346" s="315"/>
      <c r="F346" s="315"/>
      <c r="G346" s="315"/>
      <c r="H346" s="315"/>
      <c r="I346" s="315"/>
      <c r="J346" s="315"/>
      <c r="K346" s="315"/>
      <c r="L346" s="315"/>
      <c r="AP346" s="322"/>
      <c r="AQ346" s="322"/>
      <c r="AR346" s="322"/>
      <c r="AS346" s="322"/>
      <c r="AT346" s="322"/>
      <c r="AU346" s="322"/>
      <c r="AV346" s="322"/>
      <c r="AW346" s="322"/>
    </row>
    <row r="347" spans="1:49" s="321" customFormat="1" x14ac:dyDescent="0.25">
      <c r="A347" s="315"/>
      <c r="B347" s="315"/>
      <c r="C347" s="315"/>
      <c r="D347" s="315"/>
      <c r="E347" s="315"/>
      <c r="F347" s="315"/>
      <c r="G347" s="315"/>
      <c r="H347" s="315"/>
      <c r="I347" s="315"/>
      <c r="J347" s="315"/>
      <c r="K347" s="315"/>
      <c r="L347" s="315"/>
      <c r="AP347" s="322"/>
      <c r="AQ347" s="322"/>
      <c r="AR347" s="322"/>
      <c r="AS347" s="322"/>
      <c r="AT347" s="322"/>
      <c r="AU347" s="322"/>
      <c r="AV347" s="322"/>
      <c r="AW347" s="322"/>
    </row>
    <row r="348" spans="1:49" s="321" customFormat="1" x14ac:dyDescent="0.25">
      <c r="A348" s="315"/>
      <c r="B348" s="315"/>
      <c r="C348" s="315"/>
      <c r="D348" s="315"/>
      <c r="E348" s="315"/>
      <c r="F348" s="315"/>
      <c r="G348" s="315"/>
      <c r="H348" s="315"/>
      <c r="I348" s="315"/>
      <c r="J348" s="315"/>
      <c r="K348" s="315"/>
      <c r="L348" s="315"/>
      <c r="AP348" s="322"/>
      <c r="AQ348" s="322"/>
      <c r="AR348" s="322"/>
      <c r="AS348" s="322"/>
      <c r="AT348" s="322"/>
      <c r="AU348" s="322"/>
      <c r="AV348" s="322"/>
      <c r="AW348" s="322"/>
    </row>
    <row r="349" spans="1:49" s="321" customFormat="1" x14ac:dyDescent="0.25">
      <c r="A349" s="315"/>
      <c r="B349" s="315"/>
      <c r="C349" s="315"/>
      <c r="D349" s="315"/>
      <c r="E349" s="315"/>
      <c r="F349" s="315"/>
      <c r="G349" s="315"/>
      <c r="H349" s="315"/>
      <c r="I349" s="315"/>
      <c r="J349" s="315"/>
      <c r="K349" s="315"/>
      <c r="L349" s="315"/>
      <c r="AP349" s="322"/>
      <c r="AQ349" s="322"/>
      <c r="AR349" s="322"/>
      <c r="AS349" s="322"/>
      <c r="AT349" s="322"/>
      <c r="AU349" s="322"/>
      <c r="AV349" s="322"/>
      <c r="AW349" s="322"/>
    </row>
    <row r="350" spans="1:49" s="321" customFormat="1" x14ac:dyDescent="0.25">
      <c r="A350" s="315"/>
      <c r="B350" s="315"/>
      <c r="C350" s="315"/>
      <c r="D350" s="315"/>
      <c r="E350" s="315"/>
      <c r="F350" s="315"/>
      <c r="G350" s="315"/>
      <c r="H350" s="315"/>
      <c r="I350" s="315"/>
      <c r="J350" s="315"/>
      <c r="K350" s="315"/>
      <c r="L350" s="315"/>
      <c r="AP350" s="322"/>
      <c r="AQ350" s="322"/>
      <c r="AR350" s="322"/>
      <c r="AS350" s="322"/>
      <c r="AT350" s="322"/>
      <c r="AU350" s="322"/>
      <c r="AV350" s="322"/>
      <c r="AW350" s="322"/>
    </row>
    <row r="351" spans="1:49" s="321" customFormat="1" x14ac:dyDescent="0.25">
      <c r="A351" s="315"/>
      <c r="B351" s="315"/>
      <c r="C351" s="315"/>
      <c r="D351" s="315"/>
      <c r="E351" s="315"/>
      <c r="F351" s="315"/>
      <c r="G351" s="315"/>
      <c r="H351" s="315"/>
      <c r="I351" s="315"/>
      <c r="J351" s="315"/>
      <c r="K351" s="315"/>
      <c r="L351" s="315"/>
      <c r="AP351" s="322"/>
      <c r="AQ351" s="322"/>
      <c r="AR351" s="322"/>
      <c r="AS351" s="322"/>
      <c r="AT351" s="322"/>
      <c r="AU351" s="322"/>
      <c r="AV351" s="322"/>
      <c r="AW351" s="322"/>
    </row>
    <row r="352" spans="1:49" s="321" customFormat="1" x14ac:dyDescent="0.25">
      <c r="A352" s="315"/>
      <c r="B352" s="315"/>
      <c r="C352" s="315"/>
      <c r="D352" s="315"/>
      <c r="E352" s="315"/>
      <c r="F352" s="315"/>
      <c r="G352" s="315"/>
      <c r="H352" s="315"/>
      <c r="I352" s="315"/>
      <c r="J352" s="315"/>
      <c r="K352" s="315"/>
      <c r="L352" s="315"/>
      <c r="AP352" s="322"/>
      <c r="AQ352" s="322"/>
      <c r="AR352" s="322"/>
      <c r="AS352" s="322"/>
      <c r="AT352" s="322"/>
      <c r="AU352" s="322"/>
      <c r="AV352" s="322"/>
      <c r="AW352" s="322"/>
    </row>
    <row r="353" spans="1:49" s="321" customFormat="1" x14ac:dyDescent="0.25">
      <c r="A353" s="315"/>
      <c r="B353" s="315"/>
      <c r="C353" s="315"/>
      <c r="D353" s="315"/>
      <c r="E353" s="315"/>
      <c r="F353" s="315"/>
      <c r="G353" s="315"/>
      <c r="H353" s="315"/>
      <c r="I353" s="315"/>
      <c r="J353" s="315"/>
      <c r="K353" s="315"/>
      <c r="L353" s="315"/>
      <c r="AP353" s="322"/>
      <c r="AQ353" s="322"/>
      <c r="AR353" s="322"/>
      <c r="AS353" s="322"/>
      <c r="AT353" s="322"/>
      <c r="AU353" s="322"/>
      <c r="AV353" s="322"/>
      <c r="AW353" s="322"/>
    </row>
    <row r="354" spans="1:49" s="321" customFormat="1" x14ac:dyDescent="0.25">
      <c r="A354" s="315"/>
      <c r="B354" s="315"/>
      <c r="C354" s="315"/>
      <c r="D354" s="315"/>
      <c r="E354" s="315"/>
      <c r="F354" s="315"/>
      <c r="G354" s="315"/>
      <c r="H354" s="315"/>
      <c r="I354" s="315"/>
      <c r="J354" s="315"/>
      <c r="K354" s="315"/>
      <c r="L354" s="315"/>
      <c r="AP354" s="322"/>
      <c r="AQ354" s="322"/>
      <c r="AR354" s="322"/>
      <c r="AS354" s="322"/>
      <c r="AT354" s="322"/>
      <c r="AU354" s="322"/>
      <c r="AV354" s="322"/>
      <c r="AW354" s="322"/>
    </row>
    <row r="355" spans="1:49" s="321" customFormat="1" x14ac:dyDescent="0.25">
      <c r="A355" s="315"/>
      <c r="B355" s="315"/>
      <c r="C355" s="315"/>
      <c r="D355" s="315"/>
      <c r="E355" s="315"/>
      <c r="F355" s="315"/>
      <c r="G355" s="315"/>
      <c r="H355" s="315"/>
      <c r="I355" s="315"/>
      <c r="J355" s="315"/>
      <c r="K355" s="315"/>
      <c r="L355" s="315"/>
      <c r="AP355" s="322"/>
      <c r="AQ355" s="322"/>
      <c r="AR355" s="322"/>
      <c r="AS355" s="322"/>
      <c r="AT355" s="322"/>
      <c r="AU355" s="322"/>
      <c r="AV355" s="322"/>
      <c r="AW355" s="322"/>
    </row>
    <row r="356" spans="1:49" s="321" customFormat="1" x14ac:dyDescent="0.25">
      <c r="A356" s="315"/>
      <c r="B356" s="315"/>
      <c r="C356" s="315"/>
      <c r="D356" s="315"/>
      <c r="E356" s="315"/>
      <c r="F356" s="315"/>
      <c r="G356" s="315"/>
      <c r="H356" s="315"/>
      <c r="I356" s="315"/>
      <c r="J356" s="315"/>
      <c r="K356" s="315"/>
      <c r="L356" s="315"/>
      <c r="AP356" s="322"/>
      <c r="AQ356" s="322"/>
      <c r="AR356" s="322"/>
      <c r="AS356" s="322"/>
      <c r="AT356" s="322"/>
      <c r="AU356" s="322"/>
      <c r="AV356" s="322"/>
      <c r="AW356" s="322"/>
    </row>
    <row r="357" spans="1:49" s="321" customFormat="1" x14ac:dyDescent="0.25">
      <c r="A357" s="315"/>
      <c r="B357" s="315"/>
      <c r="C357" s="315"/>
      <c r="D357" s="315"/>
      <c r="E357" s="315"/>
      <c r="F357" s="315"/>
      <c r="G357" s="315"/>
      <c r="H357" s="315"/>
      <c r="I357" s="315"/>
      <c r="J357" s="315"/>
      <c r="K357" s="315"/>
      <c r="L357" s="315"/>
      <c r="AP357" s="322"/>
      <c r="AQ357" s="322"/>
      <c r="AR357" s="322"/>
      <c r="AS357" s="322"/>
      <c r="AT357" s="322"/>
      <c r="AU357" s="322"/>
      <c r="AV357" s="322"/>
      <c r="AW357" s="322"/>
    </row>
    <row r="358" spans="1:49" s="321" customFormat="1" x14ac:dyDescent="0.25">
      <c r="A358" s="315"/>
      <c r="B358" s="315"/>
      <c r="C358" s="315"/>
      <c r="D358" s="315"/>
      <c r="E358" s="315"/>
      <c r="F358" s="315"/>
      <c r="G358" s="315"/>
      <c r="H358" s="315"/>
      <c r="I358" s="315"/>
      <c r="J358" s="315"/>
      <c r="K358" s="315"/>
      <c r="L358" s="315"/>
      <c r="AP358" s="322"/>
      <c r="AQ358" s="322"/>
      <c r="AR358" s="322"/>
      <c r="AS358" s="322"/>
      <c r="AT358" s="322"/>
      <c r="AU358" s="322"/>
      <c r="AV358" s="322"/>
      <c r="AW358" s="322"/>
    </row>
    <row r="359" spans="1:49" s="321" customFormat="1" x14ac:dyDescent="0.25">
      <c r="A359" s="315"/>
      <c r="B359" s="315"/>
      <c r="C359" s="315"/>
      <c r="D359" s="315"/>
      <c r="E359" s="315"/>
      <c r="F359" s="315"/>
      <c r="G359" s="315"/>
      <c r="H359" s="315"/>
      <c r="I359" s="315"/>
      <c r="J359" s="315"/>
      <c r="K359" s="315"/>
      <c r="L359" s="315"/>
      <c r="AP359" s="322"/>
      <c r="AQ359" s="322"/>
      <c r="AR359" s="322"/>
      <c r="AS359" s="322"/>
      <c r="AT359" s="322"/>
      <c r="AU359" s="322"/>
      <c r="AV359" s="322"/>
      <c r="AW359" s="322"/>
    </row>
    <row r="360" spans="1:49" s="321" customFormat="1" x14ac:dyDescent="0.25">
      <c r="A360" s="315"/>
      <c r="B360" s="315"/>
      <c r="C360" s="315"/>
      <c r="D360" s="315"/>
      <c r="E360" s="315"/>
      <c r="F360" s="315"/>
      <c r="G360" s="315"/>
      <c r="H360" s="315"/>
      <c r="I360" s="315"/>
      <c r="J360" s="315"/>
      <c r="K360" s="315"/>
      <c r="L360" s="315"/>
      <c r="AP360" s="322"/>
      <c r="AQ360" s="322"/>
      <c r="AR360" s="322"/>
      <c r="AS360" s="322"/>
      <c r="AT360" s="322"/>
      <c r="AU360" s="322"/>
      <c r="AV360" s="322"/>
      <c r="AW360" s="322"/>
    </row>
    <row r="361" spans="1:49" s="321" customFormat="1" x14ac:dyDescent="0.25">
      <c r="A361" s="315"/>
      <c r="B361" s="315"/>
      <c r="C361" s="315"/>
      <c r="D361" s="315"/>
      <c r="E361" s="315"/>
      <c r="F361" s="315"/>
      <c r="G361" s="315"/>
      <c r="H361" s="315"/>
      <c r="I361" s="315"/>
      <c r="J361" s="315"/>
      <c r="K361" s="315"/>
      <c r="L361" s="315"/>
      <c r="AP361" s="322"/>
      <c r="AQ361" s="322"/>
      <c r="AR361" s="322"/>
      <c r="AS361" s="322"/>
      <c r="AT361" s="322"/>
      <c r="AU361" s="322"/>
      <c r="AV361" s="322"/>
      <c r="AW361" s="322"/>
    </row>
    <row r="362" spans="1:49" s="321" customFormat="1" x14ac:dyDescent="0.25">
      <c r="A362" s="315"/>
      <c r="B362" s="315"/>
      <c r="C362" s="315"/>
      <c r="D362" s="315"/>
      <c r="E362" s="315"/>
      <c r="F362" s="315"/>
      <c r="G362" s="315"/>
      <c r="H362" s="315"/>
      <c r="I362" s="315"/>
      <c r="J362" s="315"/>
      <c r="K362" s="315"/>
      <c r="L362" s="315"/>
      <c r="AP362" s="322"/>
      <c r="AQ362" s="322"/>
      <c r="AR362" s="322"/>
      <c r="AS362" s="322"/>
      <c r="AT362" s="322"/>
      <c r="AU362" s="322"/>
      <c r="AV362" s="322"/>
      <c r="AW362" s="322"/>
    </row>
    <row r="363" spans="1:49" s="321" customFormat="1" x14ac:dyDescent="0.25">
      <c r="A363" s="315"/>
      <c r="B363" s="315"/>
      <c r="C363" s="315"/>
      <c r="D363" s="315"/>
      <c r="E363" s="315"/>
      <c r="F363" s="315"/>
      <c r="G363" s="315"/>
      <c r="H363" s="315"/>
      <c r="I363" s="315"/>
      <c r="J363" s="315"/>
      <c r="K363" s="315"/>
      <c r="L363" s="315"/>
      <c r="AP363" s="322"/>
      <c r="AQ363" s="322"/>
      <c r="AR363" s="322"/>
      <c r="AS363" s="322"/>
      <c r="AT363" s="322"/>
      <c r="AU363" s="322"/>
      <c r="AV363" s="322"/>
      <c r="AW363" s="322"/>
    </row>
    <row r="364" spans="1:49" s="321" customFormat="1" x14ac:dyDescent="0.25">
      <c r="A364" s="315"/>
      <c r="B364" s="315"/>
      <c r="C364" s="315"/>
      <c r="D364" s="315"/>
      <c r="E364" s="315"/>
      <c r="F364" s="315"/>
      <c r="G364" s="315"/>
      <c r="H364" s="315"/>
      <c r="I364" s="315"/>
      <c r="J364" s="315"/>
      <c r="K364" s="315"/>
      <c r="L364" s="315"/>
      <c r="AP364" s="322"/>
      <c r="AQ364" s="322"/>
      <c r="AR364" s="322"/>
      <c r="AS364" s="322"/>
      <c r="AT364" s="322"/>
      <c r="AU364" s="322"/>
      <c r="AV364" s="322"/>
      <c r="AW364" s="322"/>
    </row>
    <row r="365" spans="1:49" s="321" customFormat="1" x14ac:dyDescent="0.25">
      <c r="A365" s="315"/>
      <c r="B365" s="315"/>
      <c r="C365" s="315"/>
      <c r="D365" s="315"/>
      <c r="E365" s="315"/>
      <c r="F365" s="315"/>
      <c r="G365" s="315"/>
      <c r="H365" s="315"/>
      <c r="I365" s="315"/>
      <c r="J365" s="315"/>
      <c r="K365" s="315"/>
      <c r="L365" s="315"/>
      <c r="AP365" s="322"/>
      <c r="AQ365" s="322"/>
      <c r="AR365" s="322"/>
      <c r="AS365" s="322"/>
      <c r="AT365" s="322"/>
      <c r="AU365" s="322"/>
      <c r="AV365" s="322"/>
      <c r="AW365" s="322"/>
    </row>
    <row r="366" spans="1:49" s="321" customFormat="1" x14ac:dyDescent="0.25">
      <c r="A366" s="315"/>
      <c r="B366" s="315"/>
      <c r="C366" s="315"/>
      <c r="D366" s="315"/>
      <c r="E366" s="315"/>
      <c r="F366" s="315"/>
      <c r="G366" s="315"/>
      <c r="H366" s="315"/>
      <c r="I366" s="315"/>
      <c r="J366" s="315"/>
      <c r="K366" s="315"/>
      <c r="L366" s="315"/>
      <c r="AP366" s="322"/>
      <c r="AQ366" s="322"/>
      <c r="AR366" s="322"/>
      <c r="AS366" s="322"/>
      <c r="AT366" s="322"/>
      <c r="AU366" s="322"/>
      <c r="AV366" s="322"/>
      <c r="AW366" s="322"/>
    </row>
    <row r="367" spans="1:49" s="321" customFormat="1" x14ac:dyDescent="0.25">
      <c r="A367" s="315"/>
      <c r="B367" s="315"/>
      <c r="C367" s="315"/>
      <c r="D367" s="315"/>
      <c r="E367" s="315"/>
      <c r="F367" s="315"/>
      <c r="G367" s="315"/>
      <c r="H367" s="315"/>
      <c r="I367" s="315"/>
      <c r="J367" s="315"/>
      <c r="K367" s="315"/>
      <c r="L367" s="315"/>
      <c r="AP367" s="322"/>
      <c r="AQ367" s="322"/>
      <c r="AR367" s="322"/>
      <c r="AS367" s="322"/>
      <c r="AT367" s="322"/>
      <c r="AU367" s="322"/>
      <c r="AV367" s="322"/>
      <c r="AW367" s="322"/>
    </row>
    <row r="368" spans="1:49" s="321" customFormat="1" x14ac:dyDescent="0.25">
      <c r="A368" s="315"/>
      <c r="B368" s="315"/>
      <c r="C368" s="315"/>
      <c r="D368" s="315"/>
      <c r="E368" s="315"/>
      <c r="F368" s="315"/>
      <c r="G368" s="315"/>
      <c r="H368" s="315"/>
      <c r="I368" s="315"/>
      <c r="J368" s="315"/>
      <c r="K368" s="315"/>
      <c r="L368" s="315"/>
      <c r="AP368" s="322"/>
      <c r="AQ368" s="322"/>
      <c r="AR368" s="322"/>
      <c r="AS368" s="322"/>
      <c r="AT368" s="322"/>
      <c r="AU368" s="322"/>
      <c r="AV368" s="322"/>
      <c r="AW368" s="322"/>
    </row>
    <row r="369" spans="1:49" s="321" customFormat="1" x14ac:dyDescent="0.25">
      <c r="A369" s="315"/>
      <c r="B369" s="315"/>
      <c r="C369" s="315"/>
      <c r="D369" s="315"/>
      <c r="E369" s="315"/>
      <c r="F369" s="315"/>
      <c r="G369" s="315"/>
      <c r="H369" s="315"/>
      <c r="I369" s="315"/>
      <c r="J369" s="315"/>
      <c r="K369" s="315"/>
      <c r="L369" s="315"/>
      <c r="AP369" s="322"/>
      <c r="AQ369" s="322"/>
      <c r="AR369" s="322"/>
      <c r="AS369" s="322"/>
      <c r="AT369" s="322"/>
      <c r="AU369" s="322"/>
      <c r="AV369" s="322"/>
      <c r="AW369" s="322"/>
    </row>
    <row r="370" spans="1:49" s="321" customFormat="1" x14ac:dyDescent="0.25">
      <c r="A370" s="315"/>
      <c r="B370" s="315"/>
      <c r="C370" s="315"/>
      <c r="D370" s="315"/>
      <c r="E370" s="315"/>
      <c r="F370" s="315"/>
      <c r="G370" s="315"/>
      <c r="H370" s="315"/>
      <c r="I370" s="315"/>
      <c r="J370" s="315"/>
      <c r="K370" s="315"/>
      <c r="L370" s="315"/>
      <c r="AP370" s="322"/>
      <c r="AQ370" s="322"/>
      <c r="AR370" s="322"/>
      <c r="AS370" s="322"/>
      <c r="AT370" s="322"/>
      <c r="AU370" s="322"/>
      <c r="AV370" s="322"/>
      <c r="AW370" s="322"/>
    </row>
    <row r="371" spans="1:49" s="321" customFormat="1" x14ac:dyDescent="0.25">
      <c r="A371" s="315"/>
      <c r="B371" s="315"/>
      <c r="C371" s="315"/>
      <c r="D371" s="315"/>
      <c r="E371" s="315"/>
      <c r="F371" s="315"/>
      <c r="G371" s="315"/>
      <c r="H371" s="315"/>
      <c r="I371" s="315"/>
      <c r="J371" s="315"/>
      <c r="K371" s="315"/>
      <c r="L371" s="315"/>
      <c r="AP371" s="322"/>
      <c r="AQ371" s="322"/>
      <c r="AR371" s="322"/>
      <c r="AS371" s="322"/>
      <c r="AT371" s="322"/>
      <c r="AU371" s="322"/>
      <c r="AV371" s="322"/>
      <c r="AW371" s="322"/>
    </row>
    <row r="372" spans="1:49" s="321" customFormat="1" x14ac:dyDescent="0.25">
      <c r="A372" s="315"/>
      <c r="B372" s="315"/>
      <c r="C372" s="315"/>
      <c r="D372" s="315"/>
      <c r="E372" s="315"/>
      <c r="F372" s="315"/>
      <c r="G372" s="315"/>
      <c r="H372" s="315"/>
      <c r="I372" s="315"/>
      <c r="J372" s="315"/>
      <c r="K372" s="315"/>
      <c r="L372" s="315"/>
      <c r="AP372" s="322"/>
      <c r="AQ372" s="322"/>
      <c r="AR372" s="322"/>
      <c r="AS372" s="322"/>
      <c r="AT372" s="322"/>
      <c r="AU372" s="322"/>
      <c r="AV372" s="322"/>
      <c r="AW372" s="322"/>
    </row>
    <row r="373" spans="1:49" s="321" customFormat="1" x14ac:dyDescent="0.25">
      <c r="A373" s="315"/>
      <c r="B373" s="315"/>
      <c r="C373" s="315"/>
      <c r="D373" s="315"/>
      <c r="E373" s="315"/>
      <c r="F373" s="315"/>
      <c r="G373" s="315"/>
      <c r="H373" s="315"/>
      <c r="I373" s="315"/>
      <c r="J373" s="315"/>
      <c r="K373" s="315"/>
      <c r="L373" s="315"/>
      <c r="AP373" s="322"/>
      <c r="AQ373" s="322"/>
      <c r="AR373" s="322"/>
      <c r="AS373" s="322"/>
      <c r="AT373" s="322"/>
      <c r="AU373" s="322"/>
      <c r="AV373" s="322"/>
      <c r="AW373" s="322"/>
    </row>
    <row r="374" spans="1:49" s="321" customFormat="1" x14ac:dyDescent="0.25">
      <c r="A374" s="315"/>
      <c r="B374" s="315"/>
      <c r="C374" s="315"/>
      <c r="D374" s="315"/>
      <c r="E374" s="315"/>
      <c r="F374" s="315"/>
      <c r="G374" s="315"/>
      <c r="H374" s="315"/>
      <c r="I374" s="315"/>
      <c r="J374" s="315"/>
      <c r="K374" s="315"/>
      <c r="L374" s="315"/>
      <c r="AP374" s="322"/>
      <c r="AQ374" s="322"/>
      <c r="AR374" s="322"/>
      <c r="AS374" s="322"/>
      <c r="AT374" s="322"/>
      <c r="AU374" s="322"/>
      <c r="AV374" s="322"/>
      <c r="AW374" s="322"/>
    </row>
    <row r="375" spans="1:49" s="321" customFormat="1" x14ac:dyDescent="0.25">
      <c r="A375" s="315"/>
      <c r="B375" s="315"/>
      <c r="C375" s="315"/>
      <c r="D375" s="315"/>
      <c r="E375" s="315"/>
      <c r="F375" s="315"/>
      <c r="G375" s="315"/>
      <c r="H375" s="315"/>
      <c r="I375" s="315"/>
      <c r="J375" s="315"/>
      <c r="K375" s="315"/>
      <c r="L375" s="315"/>
      <c r="AP375" s="322"/>
      <c r="AQ375" s="322"/>
      <c r="AR375" s="322"/>
      <c r="AS375" s="322"/>
      <c r="AT375" s="322"/>
      <c r="AU375" s="322"/>
      <c r="AV375" s="322"/>
      <c r="AW375" s="322"/>
    </row>
    <row r="376" spans="1:49" s="321" customFormat="1" x14ac:dyDescent="0.25">
      <c r="A376" s="315"/>
      <c r="B376" s="315"/>
      <c r="C376" s="315"/>
      <c r="D376" s="315"/>
      <c r="E376" s="315"/>
      <c r="F376" s="315"/>
      <c r="G376" s="315"/>
      <c r="H376" s="315"/>
      <c r="I376" s="315"/>
      <c r="J376" s="315"/>
      <c r="K376" s="315"/>
      <c r="L376" s="315"/>
      <c r="AP376" s="322"/>
      <c r="AQ376" s="322"/>
      <c r="AR376" s="322"/>
      <c r="AS376" s="322"/>
      <c r="AT376" s="322"/>
      <c r="AU376" s="322"/>
      <c r="AV376" s="322"/>
      <c r="AW376" s="322"/>
    </row>
    <row r="377" spans="1:49" s="321" customFormat="1" x14ac:dyDescent="0.25">
      <c r="A377" s="315"/>
      <c r="B377" s="315"/>
      <c r="C377" s="315"/>
      <c r="D377" s="315"/>
      <c r="E377" s="315"/>
      <c r="F377" s="315"/>
      <c r="G377" s="315"/>
      <c r="H377" s="315"/>
      <c r="I377" s="315"/>
      <c r="J377" s="315"/>
      <c r="K377" s="315"/>
      <c r="L377" s="315"/>
      <c r="AP377" s="322"/>
      <c r="AQ377" s="322"/>
      <c r="AR377" s="322"/>
      <c r="AS377" s="322"/>
      <c r="AT377" s="322"/>
      <c r="AU377" s="322"/>
      <c r="AV377" s="322"/>
      <c r="AW377" s="322"/>
    </row>
  </sheetData>
  <sheetProtection algorithmName="SHA-512" hashValue="sL75ZLuWJ2uajN3wTqzIXp7AvDUiij31jfiWzBN6JA+6chFyydOWHpTNaWJtfELNic0tVaSSJjyv6h7cJTvPiw==" saltValue="Ik3O0d3ESyuNcAmE2Pglag==" spinCount="100000" sheet="1" objects="1" scenarios="1"/>
  <dataConsolidate/>
  <mergeCells count="25">
    <mergeCell ref="C5:D5"/>
    <mergeCell ref="A32:B32"/>
    <mergeCell ref="D1:L1"/>
    <mergeCell ref="B2:D2"/>
    <mergeCell ref="F2:G2"/>
    <mergeCell ref="H2:I2"/>
    <mergeCell ref="J2:K2"/>
    <mergeCell ref="I9:J9"/>
    <mergeCell ref="A10:B10"/>
    <mergeCell ref="A11:B11"/>
    <mergeCell ref="A16:B16"/>
    <mergeCell ref="A25:B25"/>
    <mergeCell ref="Y42:AH42"/>
    <mergeCell ref="A45:K45"/>
    <mergeCell ref="A49:B49"/>
    <mergeCell ref="A50:B50"/>
    <mergeCell ref="I53:J53"/>
    <mergeCell ref="D81:F81"/>
    <mergeCell ref="G81:I81"/>
    <mergeCell ref="B82:C82"/>
    <mergeCell ref="J81:L81"/>
    <mergeCell ref="J17:K18"/>
    <mergeCell ref="A80:B80"/>
    <mergeCell ref="A28:A29"/>
    <mergeCell ref="B28:L29"/>
  </mergeCells>
  <conditionalFormatting sqref="B54 B56 B58 B60 B62 B64">
    <cfRule type="containsText" dxfId="48" priority="28" operator="containsText" text="Information manquante">
      <formula>NOT(ISERROR(SEARCH("Information manquante",B54)))</formula>
    </cfRule>
  </conditionalFormatting>
  <conditionalFormatting sqref="B54 B60">
    <cfRule type="containsText" dxfId="47" priority="39" operator="containsText" text="S/O">
      <formula>NOT(ISERROR(SEARCH("S/O",B54)))</formula>
    </cfRule>
  </conditionalFormatting>
  <conditionalFormatting sqref="B54">
    <cfRule type="expression" dxfId="46" priority="34">
      <formula>B54=$W$52</formula>
    </cfRule>
  </conditionalFormatting>
  <conditionalFormatting sqref="B56">
    <cfRule type="expression" dxfId="45" priority="33">
      <formula>B56=$W$52</formula>
    </cfRule>
    <cfRule type="containsText" dxfId="44" priority="38" operator="containsText" text="S/O">
      <formula>NOT(ISERROR(SEARCH("S/O",B56)))</formula>
    </cfRule>
  </conditionalFormatting>
  <conditionalFormatting sqref="B58">
    <cfRule type="expression" dxfId="43" priority="32">
      <formula>B58=$W$52</formula>
    </cfRule>
    <cfRule type="containsText" dxfId="42" priority="37" operator="containsText" text="S/O">
      <formula>NOT(ISERROR(SEARCH("S/O",B58)))</formula>
    </cfRule>
  </conditionalFormatting>
  <conditionalFormatting sqref="B60">
    <cfRule type="expression" dxfId="41" priority="31">
      <formula>B60=$W$52</formula>
    </cfRule>
  </conditionalFormatting>
  <conditionalFormatting sqref="B62">
    <cfRule type="expression" dxfId="40" priority="30">
      <formula>B62=$W$52</formula>
    </cfRule>
    <cfRule type="containsText" dxfId="39" priority="36" operator="containsText" text="S/O">
      <formula>NOT(ISERROR(SEARCH("S/O",B62)))</formula>
    </cfRule>
  </conditionalFormatting>
  <conditionalFormatting sqref="B64">
    <cfRule type="expression" dxfId="38" priority="29">
      <formula>B64=$W$52</formula>
    </cfRule>
    <cfRule type="containsText" dxfId="37" priority="35" operator="containsText" text="S/O">
      <formula>NOT(ISERROR(SEARCH("S/O",B64)))</formula>
    </cfRule>
  </conditionalFormatting>
  <conditionalFormatting sqref="C50:H50">
    <cfRule type="containsText" dxfId="36" priority="40" operator="containsText" text="No">
      <formula>NOT(ISERROR(SEARCH("No",C50)))</formula>
    </cfRule>
  </conditionalFormatting>
  <conditionalFormatting sqref="D19:E19">
    <cfRule type="expression" dxfId="35" priority="46">
      <formula>$X$19=1</formula>
    </cfRule>
  </conditionalFormatting>
  <conditionalFormatting sqref="D20:F20">
    <cfRule type="expression" dxfId="34" priority="45">
      <formula>$X$20=1</formula>
    </cfRule>
  </conditionalFormatting>
  <conditionalFormatting sqref="D21:F21">
    <cfRule type="expression" dxfId="33" priority="44">
      <formula>$X$21=1</formula>
    </cfRule>
  </conditionalFormatting>
  <conditionalFormatting sqref="D22:F22">
    <cfRule type="expression" dxfId="32" priority="43">
      <formula>$X$22=1</formula>
    </cfRule>
  </conditionalFormatting>
  <conditionalFormatting sqref="D23:F23">
    <cfRule type="expression" dxfId="31" priority="42">
      <formula>$X$23=1</formula>
    </cfRule>
  </conditionalFormatting>
  <conditionalFormatting sqref="D24:F24">
    <cfRule type="expression" dxfId="30" priority="41">
      <formula>$X$24=1</formula>
    </cfRule>
  </conditionalFormatting>
  <conditionalFormatting sqref="E83">
    <cfRule type="containsText" dxfId="29" priority="4" operator="containsText" text="No">
      <formula>NOT(ISERROR(SEARCH("No",E83)))</formula>
    </cfRule>
  </conditionalFormatting>
  <conditionalFormatting sqref="E72:F72">
    <cfRule type="containsText" dxfId="28" priority="13" operator="containsText" text="No">
      <formula>NOT(ISERROR(SEARCH("No",E72)))</formula>
    </cfRule>
  </conditionalFormatting>
  <conditionalFormatting sqref="H42">
    <cfRule type="expression" dxfId="27" priority="12">
      <formula>$I$42&lt;&gt;""</formula>
    </cfRule>
  </conditionalFormatting>
  <conditionalFormatting sqref="H53">
    <cfRule type="expression" dxfId="26" priority="25">
      <formula>H53=$W$53</formula>
    </cfRule>
  </conditionalFormatting>
  <conditionalFormatting sqref="H54">
    <cfRule type="expression" dxfId="25" priority="19">
      <formula>$H$53&lt;$B$53</formula>
    </cfRule>
  </conditionalFormatting>
  <conditionalFormatting sqref="H55">
    <cfRule type="expression" dxfId="24" priority="24">
      <formula>H55=$W$53</formula>
    </cfRule>
  </conditionalFormatting>
  <conditionalFormatting sqref="H56">
    <cfRule type="expression" dxfId="23" priority="18">
      <formula>$H$55&lt;$B$55</formula>
    </cfRule>
  </conditionalFormatting>
  <conditionalFormatting sqref="H57">
    <cfRule type="expression" dxfId="22" priority="23">
      <formula>H57=$W$53</formula>
    </cfRule>
  </conditionalFormatting>
  <conditionalFormatting sqref="H58">
    <cfRule type="expression" dxfId="21" priority="17">
      <formula>$H$57&lt;$B$57</formula>
    </cfRule>
  </conditionalFormatting>
  <conditionalFormatting sqref="H59">
    <cfRule type="expression" dxfId="20" priority="22">
      <formula>H59=$W$53</formula>
    </cfRule>
  </conditionalFormatting>
  <conditionalFormatting sqref="H60">
    <cfRule type="expression" dxfId="19" priority="16">
      <formula>$H$59&lt;$B$59</formula>
    </cfRule>
  </conditionalFormatting>
  <conditionalFormatting sqref="H61">
    <cfRule type="expression" dxfId="18" priority="21">
      <formula>H61=$W$53</formula>
    </cfRule>
  </conditionalFormatting>
  <conditionalFormatting sqref="H62">
    <cfRule type="expression" dxfId="17" priority="15">
      <formula>$H$61&lt;$B$61</formula>
    </cfRule>
  </conditionalFormatting>
  <conditionalFormatting sqref="H63">
    <cfRule type="expression" dxfId="16" priority="20">
      <formula>H63=$W$53</formula>
    </cfRule>
  </conditionalFormatting>
  <conditionalFormatting sqref="H64">
    <cfRule type="expression" dxfId="15" priority="14">
      <formula>$H$63&lt;$B$63</formula>
    </cfRule>
  </conditionalFormatting>
  <conditionalFormatting sqref="H83">
    <cfRule type="containsText" dxfId="14" priority="3" operator="containsText" text="No">
      <formula>NOT(ISERROR(SEARCH("No",H83)))</formula>
    </cfRule>
  </conditionalFormatting>
  <conditionalFormatting sqref="I42">
    <cfRule type="expression" dxfId="13" priority="11">
      <formula>J42&lt;&gt;""</formula>
    </cfRule>
  </conditionalFormatting>
  <conditionalFormatting sqref="J19:K24">
    <cfRule type="expression" dxfId="12" priority="1">
      <formula>$D19&gt;0</formula>
    </cfRule>
  </conditionalFormatting>
  <conditionalFormatting sqref="K83">
    <cfRule type="containsText" dxfId="11" priority="2" operator="containsText" text="No">
      <formula>NOT(ISERROR(SEARCH("No",K83)))</formula>
    </cfRule>
  </conditionalFormatting>
  <dataValidations count="12">
    <dataValidation type="decimal" allowBlank="1" showInputMessage="1" showErrorMessage="1" errorTitle="Not a number" error="Enter the Envelope Contribution for this licence" sqref="D19:E20 C19:C24" xr:uid="{0A5BCBCF-B78F-403B-8697-29188441C8A5}">
      <formula1>0</formula1>
      <formula2>999999999999999</formula2>
    </dataValidation>
    <dataValidation type="list" allowBlank="1" showInputMessage="1" showErrorMessage="1" sqref="C10" xr:uid="{56E69FB9-941B-423C-81EF-14F12BA5F2A4}">
      <formula1>$J$68:$J$70</formula1>
    </dataValidation>
    <dataValidation type="decimal" allowBlank="1" showErrorMessage="1" errorTitle="Not a number" error="Enter the Envelope Contribution for this licence" sqref="D21:E21" xr:uid="{DA8406B4-3B24-492A-9F6F-9D51E097B809}">
      <formula1>0</formula1>
      <formula2>999999999999999</formula2>
    </dataValidation>
    <dataValidation type="decimal" allowBlank="1" showInputMessage="1" showErrorMessage="1" errorTitle="Not a number" error="Enter the Envelope Contribution for this licence" prompt="SVP entrez les télédiffuseurs et distributeurs en premier. Voir note (1) ci-dessus" sqref="F19" xr:uid="{B16785F8-585C-4550-B4B9-E1032EA5F752}">
      <formula1>0</formula1>
      <formula2>999999999999999</formula2>
    </dataValidation>
    <dataValidation type="whole" allowBlank="1" showInputMessage="1" showErrorMessage="1" promptTitle="Nombre de mois" prompt="Saisir la période en mois. Les équations sont permises (ex. : =6*12)" sqref="I19:I24" xr:uid="{EAB76225-51C3-4C97-B374-75B490CEB12E}">
      <formula1>0</formula1>
      <formula2>999</formula2>
    </dataValidation>
    <dataValidation allowBlank="1" showInputMessage="1" showErrorMessage="1" promptTitle="# of Months" prompt="Enter adjusted exclusivity in &quot;number of months&quot;." sqref="W34:W39" xr:uid="{76E622EB-FD85-4CB6-9268-010FDC2D0F78}"/>
    <dataValidation type="whole" allowBlank="1" showInputMessage="1" showErrorMessage="1" sqref="V19:V24" xr:uid="{7AD753C1-FFF4-432F-B300-0030F0D81C4F}">
      <formula1>0</formula1>
      <formula2>999</formula2>
    </dataValidation>
    <dataValidation type="whole" allowBlank="1" showInputMessage="1" showErrorMessage="1" errorTitle="Not a number" error="Enter the Envelope Contribution for this licence" sqref="E34:E40" xr:uid="{0AA6364D-81A7-477D-9E3E-5C0501EA42A5}">
      <formula1>0</formula1>
      <formula2>999999999999999</formula2>
    </dataValidation>
    <dataValidation type="list" allowBlank="1" showInputMessage="1" showErrorMessage="1" sqref="K19:K24" xr:uid="{394D3F22-1CA5-4C21-A9FD-5B9B73796A11}">
      <formula1>$J$67:$J$69</formula1>
    </dataValidation>
    <dataValidation allowBlank="1" showInputMessage="1" showErrorMessage="1" promptTitle="Entité Int. (EFA)" prompt="Pour E&amp;J et doc. : les DDA et l’ADA doivent être 75% de l’exigence seuil au minimum. Voir aussi la note (2)" sqref="I42" xr:uid="{AF8B13F7-E788-4C26-A3D6-6360509ACEAA}"/>
    <dataValidation type="list" allowBlank="1" showInputMessage="1" showErrorMessage="1" sqref="J19:J24" xr:uid="{D4A897A5-D684-4679-9962-AD8BFDEEF107}">
      <formula1>$I$67:$I$69</formula1>
    </dataValidation>
    <dataValidation type="date" allowBlank="1" showInputMessage="1" showErrorMessage="1" promptTitle="Date" prompt="ex. A-M-J" sqref="G19:G24" xr:uid="{DE954CC1-5BDA-43DA-B605-FC284DF479F4}">
      <formula1>36526</formula1>
      <formula2>401749</formula2>
    </dataValidation>
  </dataValidations>
  <printOptions horizontalCentered="1"/>
  <pageMargins left="0.6692913385826772" right="0.6692913385826772" top="0.59055118110236227" bottom="0.6692913385826772" header="0.51181102362204722" footer="0.51181102362204722"/>
  <pageSetup scale="63" fitToHeight="3" orientation="landscape" r:id="rId1"/>
  <headerFooter alignWithMargins="0"/>
  <rowBreaks count="2" manualBreakCount="2">
    <brk id="30" max="14" man="1"/>
    <brk id="79"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Drop Down 1">
              <controlPr locked="0" defaultSize="0" autoLine="0" autoPict="0">
                <anchor moveWithCells="1">
                  <from>
                    <xdr:col>2</xdr:col>
                    <xdr:colOff>114300</xdr:colOff>
                    <xdr:row>6</xdr:row>
                    <xdr:rowOff>22860</xdr:rowOff>
                  </from>
                  <to>
                    <xdr:col>3</xdr:col>
                    <xdr:colOff>784860</xdr:colOff>
                    <xdr:row>6</xdr:row>
                    <xdr:rowOff>365760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509B9-039E-4A3E-AAD4-8007778A52A7}">
  <sheetPr>
    <tabColor theme="6" tint="0.39997558519241921"/>
  </sheetPr>
  <dimension ref="A1:AW126"/>
  <sheetViews>
    <sheetView topLeftCell="A5" zoomScaleNormal="100" workbookViewId="0">
      <selection activeCell="E13" sqref="E13"/>
    </sheetView>
  </sheetViews>
  <sheetFormatPr baseColWidth="10" defaultColWidth="8.90625" defaultRowHeight="15" x14ac:dyDescent="0.25"/>
  <cols>
    <col min="1" max="1" width="10.90625" customWidth="1"/>
    <col min="2" max="2" width="19.1796875" style="3" customWidth="1"/>
    <col min="3" max="3" width="13.90625" customWidth="1"/>
    <col min="4" max="4" width="12.1796875" customWidth="1"/>
    <col min="5" max="5" width="10.81640625" customWidth="1"/>
    <col min="6" max="6" width="11.81640625" customWidth="1"/>
    <col min="7" max="9" width="10.81640625" customWidth="1"/>
    <col min="10" max="10" width="8.81640625" customWidth="1"/>
    <col min="11" max="11" width="12.54296875" customWidth="1"/>
    <col min="12" max="15" width="8.81640625" customWidth="1"/>
    <col min="18" max="18" width="9.6328125" bestFit="1" customWidth="1"/>
    <col min="42" max="16384" width="8.90625" style="2"/>
  </cols>
  <sheetData>
    <row r="1" spans="1:47" ht="76.2" customHeight="1" thickBot="1" x14ac:dyDescent="0.3">
      <c r="A1" s="8"/>
      <c r="B1" s="9"/>
      <c r="C1" s="667" t="s">
        <v>94</v>
      </c>
      <c r="D1" s="667"/>
      <c r="E1" s="667"/>
      <c r="F1" s="667"/>
      <c r="G1" s="667"/>
      <c r="H1" s="667"/>
      <c r="I1" s="667"/>
      <c r="J1" s="667"/>
      <c r="K1" s="667"/>
      <c r="AP1" s="25"/>
      <c r="AQ1" s="25"/>
      <c r="AR1" s="25"/>
      <c r="AS1" s="25"/>
      <c r="AT1" s="25"/>
      <c r="AU1" s="25"/>
    </row>
    <row r="2" spans="1:47" s="1" customFormat="1" ht="31.5" customHeight="1" thickBot="1" x14ac:dyDescent="0.3">
      <c r="A2" s="202" t="s">
        <v>46</v>
      </c>
      <c r="B2" s="635"/>
      <c r="C2" s="636"/>
      <c r="D2" s="637"/>
      <c r="E2" s="159" t="s">
        <v>95</v>
      </c>
      <c r="F2" s="635"/>
      <c r="G2" s="648"/>
      <c r="H2" s="649" t="s">
        <v>2</v>
      </c>
      <c r="I2" s="649"/>
      <c r="J2" s="650"/>
      <c r="K2" s="651"/>
      <c r="L2"/>
      <c r="M2"/>
      <c r="N2"/>
      <c r="O2"/>
      <c r="P2"/>
      <c r="Q2"/>
      <c r="R2"/>
      <c r="S2"/>
      <c r="T2"/>
      <c r="U2"/>
      <c r="V2"/>
      <c r="W2"/>
      <c r="X2"/>
      <c r="Y2"/>
      <c r="Z2"/>
      <c r="AA2"/>
      <c r="AB2"/>
      <c r="AC2"/>
      <c r="AD2"/>
      <c r="AE2"/>
      <c r="AF2"/>
      <c r="AG2"/>
      <c r="AH2"/>
      <c r="AI2"/>
      <c r="AJ2"/>
      <c r="AK2"/>
      <c r="AL2"/>
      <c r="AM2"/>
      <c r="AN2" s="225"/>
      <c r="AO2" s="225"/>
      <c r="AP2" s="225"/>
      <c r="AQ2" s="225"/>
      <c r="AR2" s="225"/>
      <c r="AS2" s="225"/>
      <c r="AT2" s="225"/>
      <c r="AU2" s="225"/>
    </row>
    <row r="3" spans="1:47" s="1" customFormat="1" ht="21" x14ac:dyDescent="0.25">
      <c r="A3" s="123" t="s">
        <v>48</v>
      </c>
      <c r="B3" s="121"/>
      <c r="C3" s="122"/>
      <c r="D3" s="10"/>
      <c r="E3" s="221"/>
      <c r="F3" s="11"/>
      <c r="G3" s="12"/>
      <c r="H3" s="221"/>
      <c r="I3" s="11"/>
      <c r="J3" s="13"/>
      <c r="K3" s="13"/>
      <c r="L3" s="5"/>
      <c r="M3"/>
      <c r="N3"/>
      <c r="O3"/>
      <c r="P3"/>
      <c r="Q3"/>
      <c r="R3"/>
      <c r="S3"/>
      <c r="T3"/>
      <c r="U3"/>
      <c r="V3"/>
      <c r="W3"/>
      <c r="X3"/>
      <c r="Y3"/>
      <c r="Z3"/>
      <c r="AA3"/>
      <c r="AB3"/>
      <c r="AC3"/>
      <c r="AD3"/>
      <c r="AE3"/>
      <c r="AF3"/>
      <c r="AG3"/>
      <c r="AH3"/>
      <c r="AI3"/>
      <c r="AJ3"/>
      <c r="AK3"/>
      <c r="AL3"/>
      <c r="AM3"/>
      <c r="AN3"/>
      <c r="AO3" s="225"/>
      <c r="AP3" s="225"/>
      <c r="AQ3" s="225"/>
      <c r="AR3" s="225"/>
      <c r="AS3" s="225"/>
      <c r="AT3" s="225"/>
      <c r="AU3" s="225"/>
    </row>
    <row r="4" spans="1:47" ht="6" customHeight="1" x14ac:dyDescent="0.25">
      <c r="A4" s="13"/>
      <c r="B4" s="31"/>
      <c r="C4" s="32"/>
      <c r="D4" s="14"/>
      <c r="E4" s="14"/>
      <c r="F4" s="14"/>
      <c r="G4" s="15"/>
      <c r="H4" s="16"/>
      <c r="I4" s="25"/>
      <c r="K4" s="25"/>
      <c r="AP4" s="25"/>
      <c r="AQ4" s="25"/>
      <c r="AR4" s="25"/>
      <c r="AS4" s="25"/>
      <c r="AT4" s="25"/>
      <c r="AU4" s="25"/>
    </row>
    <row r="5" spans="1:47" ht="18" customHeight="1" x14ac:dyDescent="0.25">
      <c r="A5" s="652" t="s">
        <v>79</v>
      </c>
      <c r="B5" s="653"/>
      <c r="C5" s="222"/>
      <c r="D5" s="222"/>
      <c r="E5" s="222"/>
      <c r="F5" s="223"/>
      <c r="G5" s="25"/>
      <c r="L5" s="5"/>
      <c r="M5" s="25"/>
      <c r="AP5" s="25"/>
      <c r="AQ5" s="25"/>
      <c r="AR5" s="25"/>
      <c r="AS5" s="25"/>
      <c r="AT5" s="25"/>
      <c r="AU5" s="25"/>
    </row>
    <row r="6" spans="1:47" ht="11.25" customHeight="1" x14ac:dyDescent="0.25">
      <c r="A6" s="33"/>
      <c r="B6" s="34"/>
      <c r="C6" s="222"/>
      <c r="D6" s="222"/>
      <c r="E6" s="222"/>
      <c r="F6" s="223"/>
      <c r="G6" s="25"/>
      <c r="L6" s="5"/>
      <c r="M6" s="25"/>
      <c r="AP6" s="25"/>
      <c r="AQ6" s="25"/>
      <c r="AR6" s="25"/>
      <c r="AS6" s="25"/>
      <c r="AT6" s="25"/>
      <c r="AU6" s="25"/>
    </row>
    <row r="7" spans="1:47" s="22" customFormat="1" ht="39.6" customHeight="1" x14ac:dyDescent="0.25">
      <c r="A7" s="17"/>
      <c r="B7" s="23"/>
      <c r="C7" s="654" t="s">
        <v>96</v>
      </c>
      <c r="D7" s="679"/>
      <c r="E7" s="183"/>
      <c r="F7" s="108" t="s">
        <v>49</v>
      </c>
      <c r="G7" s="126"/>
      <c r="H7" s="108" t="s">
        <v>97</v>
      </c>
      <c r="I7" s="126"/>
      <c r="J7" s="160" t="s">
        <v>50</v>
      </c>
      <c r="K7" s="127">
        <f>(G7*I7)/60</f>
        <v>0</v>
      </c>
      <c r="L7" s="24"/>
      <c r="M7"/>
      <c r="N7"/>
      <c r="O7"/>
      <c r="P7"/>
      <c r="Q7" s="18"/>
      <c r="R7" s="18"/>
      <c r="S7" s="18"/>
      <c r="T7" s="18"/>
      <c r="U7" s="18"/>
      <c r="V7" s="18"/>
      <c r="W7" s="19"/>
      <c r="X7" s="19"/>
      <c r="Y7" s="20"/>
      <c r="Z7" s="21"/>
      <c r="AA7" s="20"/>
      <c r="AB7" s="20"/>
      <c r="AC7" s="20"/>
      <c r="AD7" s="20"/>
      <c r="AE7" s="20"/>
      <c r="AF7" s="20"/>
      <c r="AG7" s="20"/>
      <c r="AH7" s="20"/>
      <c r="AI7" s="20"/>
      <c r="AJ7" s="20"/>
      <c r="AK7" s="20"/>
      <c r="AL7" s="20"/>
      <c r="AM7" s="20"/>
      <c r="AN7" s="20"/>
      <c r="AO7" s="20"/>
      <c r="AP7" s="20"/>
      <c r="AQ7" s="20"/>
    </row>
    <row r="8" spans="1:47" x14ac:dyDescent="0.25">
      <c r="A8" s="13"/>
      <c r="B8" s="31"/>
      <c r="C8" s="32"/>
      <c r="D8" s="14"/>
      <c r="E8" s="14"/>
      <c r="F8" s="14"/>
      <c r="G8" s="15"/>
      <c r="H8" s="31"/>
      <c r="I8" s="15"/>
      <c r="J8" s="15"/>
      <c r="K8" s="128"/>
      <c r="L8" s="15"/>
      <c r="AP8" s="25"/>
      <c r="AQ8" s="25"/>
      <c r="AR8" s="25"/>
      <c r="AS8" s="25"/>
      <c r="AT8" s="25"/>
      <c r="AU8" s="25"/>
    </row>
    <row r="9" spans="1:47" s="22" customFormat="1" ht="15.6" hidden="1" x14ac:dyDescent="0.25">
      <c r="A9" s="17"/>
      <c r="B9" s="23"/>
      <c r="C9" s="32"/>
      <c r="D9" s="14"/>
      <c r="E9" s="14"/>
      <c r="F9" s="14"/>
      <c r="G9" s="14"/>
      <c r="L9" s="31"/>
      <c r="M9" s="31"/>
      <c r="N9" s="31"/>
      <c r="O9" s="24"/>
      <c r="P9"/>
      <c r="Q9"/>
      <c r="R9"/>
      <c r="S9"/>
      <c r="T9" s="18"/>
      <c r="U9" s="18"/>
      <c r="V9" s="18"/>
      <c r="W9" s="18"/>
      <c r="X9" s="18"/>
      <c r="Y9" s="18"/>
      <c r="Z9" s="19"/>
      <c r="AA9" s="19"/>
      <c r="AB9" s="20"/>
      <c r="AC9" s="21"/>
      <c r="AD9" s="20"/>
      <c r="AE9" s="20"/>
      <c r="AF9" s="20"/>
      <c r="AG9" s="20"/>
      <c r="AH9" s="20"/>
      <c r="AI9" s="20"/>
      <c r="AJ9" s="20"/>
      <c r="AK9" s="20"/>
      <c r="AL9" s="20"/>
      <c r="AM9" s="20"/>
      <c r="AN9" s="20"/>
      <c r="AO9" s="20"/>
      <c r="AP9" s="20"/>
      <c r="AQ9" s="20"/>
      <c r="AR9" s="20"/>
      <c r="AS9" s="20"/>
      <c r="AT9" s="20"/>
    </row>
    <row r="10" spans="1:47" s="22" customFormat="1" ht="15.6" hidden="1" x14ac:dyDescent="0.25">
      <c r="A10" s="17"/>
      <c r="B10" s="23"/>
      <c r="C10" s="654" t="s">
        <v>6</v>
      </c>
      <c r="D10" s="655"/>
      <c r="E10" s="125"/>
      <c r="F10" s="35">
        <f>IF(E10="Yes",60%,60%)</f>
        <v>0.6</v>
      </c>
      <c r="G10" s="31"/>
      <c r="H10" s="24"/>
      <c r="I10" s="24"/>
      <c r="L10" s="16"/>
      <c r="M10" s="31"/>
      <c r="N10" s="31"/>
      <c r="O10" s="24"/>
      <c r="P10"/>
      <c r="Q10"/>
      <c r="R10"/>
      <c r="S10"/>
      <c r="T10" s="18"/>
      <c r="U10" s="18"/>
      <c r="V10" s="18"/>
      <c r="W10" s="18"/>
      <c r="X10" s="18"/>
      <c r="Y10" s="18"/>
      <c r="Z10" s="19"/>
      <c r="AA10" s="19"/>
      <c r="AB10" s="20"/>
      <c r="AC10" s="21"/>
      <c r="AD10" s="20"/>
      <c r="AE10" s="20"/>
      <c r="AF10" s="20"/>
      <c r="AG10" s="20"/>
      <c r="AH10" s="20"/>
      <c r="AI10" s="20"/>
      <c r="AJ10" s="20"/>
      <c r="AK10" s="20"/>
      <c r="AL10" s="20"/>
      <c r="AM10" s="20"/>
      <c r="AN10" s="20"/>
      <c r="AO10" s="20"/>
      <c r="AP10" s="20"/>
      <c r="AQ10" s="20"/>
      <c r="AR10" s="20"/>
      <c r="AS10" s="20"/>
      <c r="AT10" s="20"/>
    </row>
    <row r="11" spans="1:47" s="22" customFormat="1" ht="24" customHeight="1" x14ac:dyDescent="0.25">
      <c r="A11" s="17"/>
      <c r="B11" s="17"/>
      <c r="C11" s="17"/>
      <c r="D11" s="17"/>
      <c r="E11" s="17"/>
      <c r="F11" s="17"/>
      <c r="G11" s="17"/>
      <c r="H11" s="17"/>
      <c r="J11" s="161" t="s">
        <v>52</v>
      </c>
      <c r="K11" s="182" t="e">
        <f>$E$7/$K$7</f>
        <v>#DIV/0!</v>
      </c>
      <c r="L11" s="16"/>
      <c r="M11" s="31"/>
      <c r="N11" s="31"/>
      <c r="O11" s="24"/>
      <c r="P11"/>
      <c r="Q11"/>
      <c r="R11"/>
      <c r="S11"/>
      <c r="T11" s="18"/>
      <c r="U11" s="18"/>
      <c r="V11" s="18"/>
      <c r="W11" s="18"/>
      <c r="X11" s="18"/>
      <c r="Y11" s="18"/>
      <c r="Z11" s="19"/>
      <c r="AA11" s="19"/>
      <c r="AB11" s="20"/>
      <c r="AC11" s="21"/>
      <c r="AD11" s="20"/>
      <c r="AE11" s="20"/>
      <c r="AF11" s="20"/>
      <c r="AG11" s="20"/>
      <c r="AH11" s="20"/>
      <c r="AI11" s="20"/>
      <c r="AJ11" s="20"/>
      <c r="AK11" s="20"/>
      <c r="AL11" s="20"/>
      <c r="AM11" s="20"/>
      <c r="AN11" s="20"/>
      <c r="AO11" s="20"/>
      <c r="AP11" s="20"/>
      <c r="AQ11" s="20"/>
      <c r="AR11" s="20"/>
      <c r="AS11" s="20"/>
      <c r="AT11" s="20"/>
    </row>
    <row r="12" spans="1:47" ht="24.75" customHeight="1" x14ac:dyDescent="0.25">
      <c r="A12" s="29"/>
      <c r="B12" s="23"/>
      <c r="C12" s="654" t="s">
        <v>53</v>
      </c>
      <c r="D12" s="655"/>
      <c r="E12" s="157"/>
      <c r="G12" s="15"/>
      <c r="H12" s="25"/>
      <c r="I12" s="25"/>
      <c r="J12" s="25"/>
      <c r="K12" s="25"/>
      <c r="L12" s="14"/>
      <c r="M12" s="14"/>
      <c r="N12" s="15"/>
      <c r="O12" s="5"/>
      <c r="AP12"/>
      <c r="AQ12"/>
      <c r="AR12"/>
      <c r="AS12" s="25"/>
      <c r="AT12" s="25"/>
      <c r="AU12" s="25"/>
    </row>
    <row r="13" spans="1:47" ht="27" customHeight="1" x14ac:dyDescent="0.25">
      <c r="A13" s="30"/>
      <c r="B13" s="23"/>
      <c r="C13" s="25"/>
      <c r="D13" s="25"/>
      <c r="E13" s="183"/>
      <c r="G13" s="15"/>
      <c r="H13" s="25"/>
      <c r="I13" s="25"/>
      <c r="J13" s="25"/>
      <c r="K13" s="25"/>
      <c r="M13" s="15"/>
      <c r="N13" s="16"/>
      <c r="AP13"/>
      <c r="AQ13"/>
      <c r="AR13"/>
      <c r="AS13"/>
      <c r="AT13"/>
      <c r="AU13"/>
    </row>
    <row r="14" spans="1:47" ht="17.25" customHeight="1" x14ac:dyDescent="0.25">
      <c r="A14" s="25"/>
      <c r="B14"/>
      <c r="E14" s="8"/>
      <c r="F14" s="5"/>
      <c r="G14" s="25"/>
      <c r="K14" s="26"/>
      <c r="L14" s="5"/>
      <c r="AJ14" s="25"/>
      <c r="AK14" s="25"/>
      <c r="AL14" s="25"/>
      <c r="AM14" s="25"/>
      <c r="AN14" s="25"/>
      <c r="AO14" s="25"/>
      <c r="AP14" s="25"/>
      <c r="AQ14" s="25"/>
      <c r="AR14" s="25"/>
      <c r="AS14" s="25"/>
      <c r="AT14" s="25"/>
      <c r="AU14" s="25"/>
    </row>
    <row r="15" spans="1:47" ht="31.5" customHeight="1" thickBot="1" x14ac:dyDescent="0.3">
      <c r="A15" s="25"/>
      <c r="B15"/>
      <c r="C15" s="654" t="s">
        <v>98</v>
      </c>
      <c r="D15" s="655"/>
      <c r="E15" s="157"/>
      <c r="F15" s="5"/>
      <c r="G15" s="25"/>
      <c r="I15" s="8"/>
      <c r="K15" s="25"/>
      <c r="L15" s="5"/>
      <c r="AJ15" s="25"/>
      <c r="AK15" s="25"/>
      <c r="AL15" s="25"/>
      <c r="AM15" s="25"/>
      <c r="AN15" s="25"/>
      <c r="AO15" s="25"/>
      <c r="AP15" s="25"/>
      <c r="AQ15" s="25"/>
      <c r="AR15" s="25"/>
      <c r="AS15" s="25"/>
      <c r="AT15" s="25"/>
      <c r="AU15" s="25"/>
    </row>
    <row r="16" spans="1:47" ht="23.25" customHeight="1" thickBot="1" x14ac:dyDescent="0.3">
      <c r="A16" s="25"/>
      <c r="B16"/>
      <c r="C16" s="661" t="s">
        <v>99</v>
      </c>
      <c r="D16" s="662"/>
      <c r="E16" s="204">
        <f>C28-E17</f>
        <v>0</v>
      </c>
      <c r="F16" s="5"/>
      <c r="G16" s="25"/>
      <c r="K16" s="26"/>
      <c r="L16" s="5"/>
      <c r="AJ16" s="25"/>
      <c r="AK16" s="25"/>
      <c r="AL16" s="25"/>
      <c r="AM16" s="25"/>
      <c r="AN16" s="25"/>
      <c r="AO16" s="25"/>
      <c r="AP16" s="25"/>
      <c r="AQ16" s="25"/>
      <c r="AR16" s="25"/>
      <c r="AS16" s="25"/>
      <c r="AT16" s="25"/>
      <c r="AU16" s="25"/>
    </row>
    <row r="17" spans="1:41" ht="31.2" customHeight="1" x14ac:dyDescent="0.25">
      <c r="A17" s="25"/>
      <c r="B17"/>
      <c r="C17" s="663" t="s">
        <v>100</v>
      </c>
      <c r="D17" s="655"/>
      <c r="E17" s="124"/>
      <c r="F17" s="5"/>
      <c r="G17" s="25"/>
      <c r="K17" s="26"/>
      <c r="L17" s="5"/>
      <c r="AJ17" s="25"/>
      <c r="AK17" s="25"/>
      <c r="AL17" s="25"/>
      <c r="AM17" s="25"/>
      <c r="AN17" s="25"/>
      <c r="AO17" s="25"/>
    </row>
    <row r="18" spans="1:41" ht="17.25" customHeight="1" x14ac:dyDescent="0.25">
      <c r="A18" s="25"/>
      <c r="B18"/>
      <c r="F18" s="5"/>
      <c r="G18" s="25"/>
      <c r="K18" s="26"/>
      <c r="L18" s="5"/>
      <c r="AJ18" s="25"/>
      <c r="AK18" s="25"/>
      <c r="AL18" s="25"/>
      <c r="AM18" s="25"/>
      <c r="AN18" s="25"/>
      <c r="AO18" s="25"/>
    </row>
    <row r="19" spans="1:41" ht="21" customHeight="1" x14ac:dyDescent="0.25">
      <c r="A19" s="665" t="s">
        <v>55</v>
      </c>
      <c r="B19" s="665"/>
      <c r="C19" s="665"/>
      <c r="D19" s="112"/>
      <c r="E19" s="224"/>
      <c r="F19" s="208"/>
      <c r="G19" s="25"/>
      <c r="J19" s="24"/>
      <c r="AN19" s="25"/>
      <c r="AO19" s="25"/>
    </row>
    <row r="20" spans="1:41" ht="13.5" customHeight="1" x14ac:dyDescent="0.3">
      <c r="A20" s="668" t="s">
        <v>101</v>
      </c>
      <c r="B20" s="668"/>
      <c r="C20" s="668"/>
      <c r="D20" s="668"/>
      <c r="E20" s="668"/>
      <c r="F20" s="668"/>
      <c r="G20" s="25"/>
      <c r="K20" s="26"/>
      <c r="L20" s="5"/>
      <c r="AJ20" s="25"/>
      <c r="AK20" s="25"/>
      <c r="AL20" s="25"/>
      <c r="AM20" s="25"/>
      <c r="AN20" s="25"/>
      <c r="AO20" s="25"/>
    </row>
    <row r="21" spans="1:41" s="69" customFormat="1" ht="42" customHeight="1" x14ac:dyDescent="0.3">
      <c r="A21" s="39"/>
      <c r="B21" s="162" t="s">
        <v>102</v>
      </c>
      <c r="C21" s="163" t="s">
        <v>103</v>
      </c>
      <c r="D21" s="164" t="s">
        <v>56</v>
      </c>
      <c r="E21" s="165" t="s">
        <v>104</v>
      </c>
      <c r="F21" s="101" t="s">
        <v>105</v>
      </c>
      <c r="G21" s="162" t="s">
        <v>106</v>
      </c>
      <c r="H21" s="162" t="s">
        <v>107</v>
      </c>
      <c r="I21" s="162" t="s">
        <v>59</v>
      </c>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row>
    <row r="22" spans="1:41" s="38" customFormat="1" ht="15.6" x14ac:dyDescent="0.3">
      <c r="A22" s="166" t="s">
        <v>60</v>
      </c>
      <c r="B22" s="130"/>
      <c r="C22" s="125"/>
      <c r="D22" s="125"/>
      <c r="E22" s="131"/>
      <c r="F22" s="188">
        <f t="shared" ref="F22:F27" si="0">DATE(YEAR(E22),(MONTH(E22)+G22),DAY(E22))</f>
        <v>0</v>
      </c>
      <c r="G22" s="132"/>
      <c r="H22" s="132"/>
      <c r="I22" s="132"/>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row>
    <row r="23" spans="1:41" s="38" customFormat="1" ht="18" customHeight="1" x14ac:dyDescent="0.3">
      <c r="A23" s="117" t="s">
        <v>61</v>
      </c>
      <c r="B23" s="130"/>
      <c r="C23" s="125"/>
      <c r="D23" s="125"/>
      <c r="E23" s="131"/>
      <c r="F23" s="188">
        <f t="shared" si="0"/>
        <v>0</v>
      </c>
      <c r="G23" s="132"/>
      <c r="H23" s="132"/>
      <c r="I23" s="132"/>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row>
    <row r="24" spans="1:41" s="38" customFormat="1" ht="18.75" customHeight="1" x14ac:dyDescent="0.3">
      <c r="A24" s="117" t="s">
        <v>62</v>
      </c>
      <c r="B24" s="130"/>
      <c r="C24" s="125"/>
      <c r="D24" s="125"/>
      <c r="E24" s="131"/>
      <c r="F24" s="188">
        <f t="shared" si="0"/>
        <v>0</v>
      </c>
      <c r="G24" s="132"/>
      <c r="H24" s="132"/>
      <c r="I24" s="132"/>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row>
    <row r="25" spans="1:41" s="38" customFormat="1" ht="18" customHeight="1" x14ac:dyDescent="0.3">
      <c r="A25" s="117" t="s">
        <v>63</v>
      </c>
      <c r="B25" s="130"/>
      <c r="C25" s="125"/>
      <c r="D25" s="125"/>
      <c r="E25" s="131"/>
      <c r="F25" s="188">
        <f t="shared" si="0"/>
        <v>0</v>
      </c>
      <c r="G25" s="132"/>
      <c r="H25" s="132"/>
      <c r="I25" s="132"/>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row>
    <row r="26" spans="1:41" s="38" customFormat="1" ht="16.5" customHeight="1" x14ac:dyDescent="0.3">
      <c r="A26" s="117" t="s">
        <v>64</v>
      </c>
      <c r="B26" s="130"/>
      <c r="C26" s="125"/>
      <c r="D26" s="125"/>
      <c r="E26" s="131"/>
      <c r="F26" s="188">
        <f t="shared" si="0"/>
        <v>0</v>
      </c>
      <c r="G26" s="132"/>
      <c r="H26" s="132"/>
      <c r="I26" s="133"/>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row>
    <row r="27" spans="1:41" s="38" customFormat="1" ht="18.75" customHeight="1" thickBot="1" x14ac:dyDescent="0.35">
      <c r="A27" s="117" t="s">
        <v>65</v>
      </c>
      <c r="B27" s="134"/>
      <c r="C27" s="135"/>
      <c r="D27" s="135"/>
      <c r="E27" s="131"/>
      <c r="F27" s="188">
        <f t="shared" si="0"/>
        <v>0</v>
      </c>
      <c r="G27" s="132"/>
      <c r="H27" s="132"/>
      <c r="I27" s="133"/>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row>
    <row r="28" spans="1:41" s="38" customFormat="1" ht="20.25" customHeight="1" thickBot="1" x14ac:dyDescent="0.35">
      <c r="A28" s="565" t="s">
        <v>66</v>
      </c>
      <c r="B28" s="565"/>
      <c r="C28" s="203">
        <f>SUM(C22:C27)</f>
        <v>0</v>
      </c>
      <c r="D28" s="203">
        <f>SUM(D22:D27)</f>
        <v>0</v>
      </c>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row>
    <row r="29" spans="1:41" s="38" customFormat="1" ht="14.25" customHeight="1" x14ac:dyDescent="0.3">
      <c r="A29" s="42"/>
      <c r="B29" s="43"/>
      <c r="C29" s="44"/>
      <c r="D29" s="44"/>
      <c r="E29" s="44"/>
      <c r="F29" s="44"/>
      <c r="G29" s="45"/>
      <c r="H29" s="45"/>
      <c r="I29" s="46"/>
      <c r="J29" s="47"/>
      <c r="K29" s="47"/>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row>
    <row r="30" spans="1:41" s="38" customFormat="1" ht="25.5" customHeight="1" x14ac:dyDescent="0.3">
      <c r="A30" s="575" t="s">
        <v>67</v>
      </c>
      <c r="B30" s="669"/>
      <c r="C30" s="670"/>
      <c r="D30" s="670"/>
      <c r="E30" s="670"/>
      <c r="F30" s="670"/>
      <c r="G30" s="670"/>
      <c r="H30" s="670"/>
      <c r="I30" s="670"/>
      <c r="J30" s="670"/>
      <c r="K30" s="671"/>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row>
    <row r="31" spans="1:41" s="38" customFormat="1" ht="25.5" customHeight="1" x14ac:dyDescent="0.3">
      <c r="A31" s="576"/>
      <c r="B31" s="672"/>
      <c r="C31" s="673"/>
      <c r="D31" s="673"/>
      <c r="E31" s="673"/>
      <c r="F31" s="673"/>
      <c r="G31" s="673"/>
      <c r="H31" s="673"/>
      <c r="I31" s="673"/>
      <c r="J31" s="673"/>
      <c r="K31" s="674"/>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row>
    <row r="32" spans="1:41" s="38" customFormat="1" ht="15.75" customHeight="1" x14ac:dyDescent="0.3">
      <c r="A32" s="48"/>
      <c r="B32" s="49"/>
      <c r="C32" s="49"/>
      <c r="D32" s="49"/>
      <c r="E32" s="49"/>
      <c r="F32" s="49"/>
      <c r="G32" s="49"/>
      <c r="H32" s="49"/>
      <c r="I32" s="49"/>
      <c r="J32" s="49"/>
      <c r="K32" s="49"/>
      <c r="L32" s="50"/>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row>
    <row r="33" spans="1:41" s="38" customFormat="1" ht="18.75" customHeight="1" x14ac:dyDescent="0.3">
      <c r="A33" s="167" t="s">
        <v>108</v>
      </c>
      <c r="B33" s="168"/>
      <c r="C33" s="169"/>
      <c r="D33" s="170"/>
      <c r="E33" s="49"/>
      <c r="F33" s="55"/>
      <c r="G33" s="53"/>
      <c r="H33" s="53"/>
      <c r="I33" s="53"/>
      <c r="J33" s="53"/>
      <c r="K33" s="53"/>
      <c r="L33" s="50"/>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row>
    <row r="34" spans="1:41" s="69" customFormat="1" ht="55.2" x14ac:dyDescent="0.3">
      <c r="A34" s="171"/>
      <c r="B34" s="106" t="s">
        <v>109</v>
      </c>
      <c r="C34" s="106" t="s">
        <v>68</v>
      </c>
      <c r="D34" s="106" t="s">
        <v>110</v>
      </c>
      <c r="E34" s="172" t="s">
        <v>111</v>
      </c>
      <c r="F34" s="172" t="s">
        <v>70</v>
      </c>
      <c r="G34" s="173" t="s">
        <v>56</v>
      </c>
      <c r="H34" s="173" t="s">
        <v>71</v>
      </c>
      <c r="I34" s="106" t="s">
        <v>112</v>
      </c>
      <c r="J34" s="106" t="s">
        <v>113</v>
      </c>
      <c r="K34" s="106" t="s">
        <v>114</v>
      </c>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row>
    <row r="35" spans="1:41" s="38" customFormat="1" ht="15.6" x14ac:dyDescent="0.3">
      <c r="A35" s="80"/>
      <c r="B35" s="156" t="s">
        <v>72</v>
      </c>
      <c r="C35" s="174">
        <f>IF($E$42-(E7*A64)&lt;A66,E35,IF((E7*A64)&lt;MIN(E17,G73:G77),ROUND(E7*A64,0),MIN(E17,G73:G77)))</f>
        <v>0</v>
      </c>
      <c r="D35" s="174">
        <f t="shared" ref="D35:D42" si="1">E35-C35</f>
        <v>0</v>
      </c>
      <c r="E35" s="175">
        <f>IF(MAX(G$73:G$77)&lt;E17,MAX(G$73:G$77),(E17))</f>
        <v>0</v>
      </c>
      <c r="F35" s="74" t="e">
        <f t="shared" ref="F35:F41" si="2">(C35+D35)/$E$7</f>
        <v>#DIV/0!</v>
      </c>
      <c r="G35" s="75"/>
      <c r="H35" s="74"/>
      <c r="I35" s="76"/>
      <c r="J35" s="76"/>
      <c r="K35" s="7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row>
    <row r="36" spans="1:41" s="38" customFormat="1" ht="15.6" x14ac:dyDescent="0.3">
      <c r="A36" s="166" t="s">
        <v>60</v>
      </c>
      <c r="B36" s="73">
        <f>$B$22</f>
        <v>0</v>
      </c>
      <c r="C36" s="174">
        <f>IF(($C$42-$C$35)&gt;0,ROUND((E36/($E$42-$E$35)*($C$42-$C$35)),0),0)</f>
        <v>0</v>
      </c>
      <c r="D36" s="174">
        <f t="shared" si="1"/>
        <v>0</v>
      </c>
      <c r="E36" s="175">
        <f>IF($E$42=0,0,ROUND(((C22/C$28)*E$42)-$E$35,0))</f>
        <v>0</v>
      </c>
      <c r="F36" s="74" t="e">
        <f t="shared" si="2"/>
        <v>#DIV/0!</v>
      </c>
      <c r="G36" s="179">
        <f>$H$48</f>
        <v>0</v>
      </c>
      <c r="H36" s="74" t="e">
        <f t="shared" ref="H36:H41" si="3">G36/E$7</f>
        <v>#DIV/0!</v>
      </c>
      <c r="I36" s="76">
        <f>IF(G22&lt;72,G22,72)</f>
        <v>0</v>
      </c>
      <c r="J36" s="76">
        <f t="shared" ref="J36:J41" si="4">H22</f>
        <v>0</v>
      </c>
      <c r="K36" s="76" t="s">
        <v>115</v>
      </c>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row>
    <row r="37" spans="1:41" s="38" customFormat="1" ht="15.6" x14ac:dyDescent="0.3">
      <c r="A37" s="117" t="s">
        <v>61</v>
      </c>
      <c r="B37" s="73">
        <f>$B$23</f>
        <v>0</v>
      </c>
      <c r="C37" s="174">
        <f t="shared" ref="C37:C41" si="5">IF(($C$42-$C$35)&gt;0,ROUND((E37/($E$42-$E$35)*($C$42-$C$35)),0),0)</f>
        <v>0</v>
      </c>
      <c r="D37" s="174">
        <f t="shared" si="1"/>
        <v>0</v>
      </c>
      <c r="E37" s="175">
        <f>IF($E$42&gt;0,ROUND(+C23/C$28*E$42,0),0)</f>
        <v>0</v>
      </c>
      <c r="F37" s="74" t="e">
        <f t="shared" si="2"/>
        <v>#DIV/0!</v>
      </c>
      <c r="G37" s="179">
        <f>$H$50</f>
        <v>0</v>
      </c>
      <c r="H37" s="74" t="e">
        <f t="shared" si="3"/>
        <v>#DIV/0!</v>
      </c>
      <c r="I37" s="77">
        <f>IF(G23=0,0,IF(G23&lt;F50,G23,$F$50))</f>
        <v>0</v>
      </c>
      <c r="J37" s="76">
        <f t="shared" si="4"/>
        <v>0</v>
      </c>
      <c r="K37" s="188">
        <f>IF(E23&gt;DATE(YEAR(E$22),MONTH(E$22)+J36,DAY(E$22)),E23,DATE(YEAR(E$22),MONTH(E$22)+J36,DAY(E$22)))</f>
        <v>0</v>
      </c>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row>
    <row r="38" spans="1:41" s="38" customFormat="1" ht="15.6" x14ac:dyDescent="0.3">
      <c r="A38" s="117" t="s">
        <v>62</v>
      </c>
      <c r="B38" s="73">
        <f>$B$24</f>
        <v>0</v>
      </c>
      <c r="C38" s="174">
        <f t="shared" si="5"/>
        <v>0</v>
      </c>
      <c r="D38" s="174">
        <f t="shared" si="1"/>
        <v>0</v>
      </c>
      <c r="E38" s="175">
        <f>IF($E$42&gt;0,ROUND(+C24/C$28*E$42,0),0)</f>
        <v>0</v>
      </c>
      <c r="F38" s="74" t="e">
        <f t="shared" si="2"/>
        <v>#DIV/0!</v>
      </c>
      <c r="G38" s="179">
        <f>$H$52</f>
        <v>0</v>
      </c>
      <c r="H38" s="74" t="e">
        <f t="shared" si="3"/>
        <v>#DIV/0!</v>
      </c>
      <c r="I38" s="77">
        <f>IF(G24=0,0,IF(G24&lt;F52,G24,$F$52))</f>
        <v>0</v>
      </c>
      <c r="J38" s="76">
        <f t="shared" si="4"/>
        <v>0</v>
      </c>
      <c r="K38" s="188">
        <f>IF(E24&gt;DATE(YEAR(E$22),MONTH(E$22)+J36+J37,DAY(E$22)),E24,DATE(YEAR(E$22),MONTH(E$22)+J36+J$37,DAY(E$22)))</f>
        <v>0</v>
      </c>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row>
    <row r="39" spans="1:41" s="38" customFormat="1" ht="15.75" customHeight="1" x14ac:dyDescent="0.3">
      <c r="A39" s="117" t="s">
        <v>63</v>
      </c>
      <c r="B39" s="73">
        <f>$B$25</f>
        <v>0</v>
      </c>
      <c r="C39" s="174">
        <f>IF(($C$42-$C$35)&gt;0,ROUND((E39/($E$42-$E$35)*($C$42-$C$35)),0),0)</f>
        <v>0</v>
      </c>
      <c r="D39" s="174">
        <f t="shared" si="1"/>
        <v>0</v>
      </c>
      <c r="E39" s="175">
        <f>IF($E$42&gt;0,ROUND(+C25/C$28*E$42,0),0)</f>
        <v>0</v>
      </c>
      <c r="F39" s="74" t="e">
        <f t="shared" si="2"/>
        <v>#DIV/0!</v>
      </c>
      <c r="G39" s="179">
        <f>$H$54</f>
        <v>0</v>
      </c>
      <c r="H39" s="74" t="e">
        <f t="shared" si="3"/>
        <v>#DIV/0!</v>
      </c>
      <c r="I39" s="77">
        <f>IF(G25=0,0,IF(G25&lt;F54,G25,$F$54))</f>
        <v>0</v>
      </c>
      <c r="J39" s="76">
        <f t="shared" si="4"/>
        <v>0</v>
      </c>
      <c r="K39" s="188">
        <f>IF(E25&gt;DATE(YEAR(E$22),MONTH(E$22)+J$36+J$37+J38,DAY(E$22)),E25,DATE(YEAR(E$22),MONTH(E$22)+J$36+J$37+J38,DAY(E$22)))</f>
        <v>0</v>
      </c>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row>
    <row r="40" spans="1:41" s="38" customFormat="1" ht="15.6" x14ac:dyDescent="0.3">
      <c r="A40" s="117" t="s">
        <v>64</v>
      </c>
      <c r="B40" s="73">
        <f>$B$26</f>
        <v>0</v>
      </c>
      <c r="C40" s="174">
        <f t="shared" si="5"/>
        <v>0</v>
      </c>
      <c r="D40" s="174">
        <f t="shared" si="1"/>
        <v>0</v>
      </c>
      <c r="E40" s="175">
        <f>IF($E$42&gt;0,ROUND(+C26/C$28*E$42,0),0)</f>
        <v>0</v>
      </c>
      <c r="F40" s="74" t="e">
        <f t="shared" si="2"/>
        <v>#DIV/0!</v>
      </c>
      <c r="G40" s="179">
        <f>$H$56</f>
        <v>0</v>
      </c>
      <c r="H40" s="74" t="e">
        <f t="shared" si="3"/>
        <v>#DIV/0!</v>
      </c>
      <c r="I40" s="77">
        <f>IF(G26=0,0,IF(G26&lt;F56,G26,$F$56))</f>
        <v>0</v>
      </c>
      <c r="J40" s="76">
        <f t="shared" si="4"/>
        <v>0</v>
      </c>
      <c r="K40" s="188">
        <f>IF(E26&gt;DATE(YEAR(E$22),MONTH(E$22)+J$36+J$37+J38+J39,DAY(E$22)),E26,DATE(YEAR(E$22),MONTH(E$22)+J$36+J$37+J38+J39,DAY(E$22)))</f>
        <v>0</v>
      </c>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row>
    <row r="41" spans="1:41" s="38" customFormat="1" ht="16.2" thickBot="1" x14ac:dyDescent="0.35">
      <c r="A41" s="117" t="s">
        <v>65</v>
      </c>
      <c r="B41" s="79">
        <f>$B$27</f>
        <v>0</v>
      </c>
      <c r="C41" s="174">
        <f t="shared" si="5"/>
        <v>0</v>
      </c>
      <c r="D41" s="176">
        <f t="shared" si="1"/>
        <v>0</v>
      </c>
      <c r="E41" s="177">
        <f>IF($E$42&gt;0,ROUND(+C27/C$28*E$42,0),0)</f>
        <v>0</v>
      </c>
      <c r="F41" s="137" t="e">
        <f t="shared" si="2"/>
        <v>#DIV/0!</v>
      </c>
      <c r="G41" s="180">
        <f>$H$58</f>
        <v>0</v>
      </c>
      <c r="H41" s="137" t="e">
        <f t="shared" si="3"/>
        <v>#DIV/0!</v>
      </c>
      <c r="I41" s="77">
        <f>IF(G27=0,0,IF(G27&lt;F58,G27,$F$58))</f>
        <v>0</v>
      </c>
      <c r="J41" s="76">
        <f t="shared" si="4"/>
        <v>0</v>
      </c>
      <c r="K41" s="188">
        <f>IF(E27&gt;DATE(YEAR(E$22),MONTH(E$22)+J$36+J$37+J38+J39+J40,DAY(E$22)),E27,DATE(YEAR(E$22),MONTH(E$22)+J$36+J$37+J38+J39+J40,DAY(E$22)))</f>
        <v>0</v>
      </c>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row>
    <row r="42" spans="1:41" s="41" customFormat="1" ht="20.100000000000001" customHeight="1" thickBot="1" x14ac:dyDescent="0.35">
      <c r="A42" s="84"/>
      <c r="B42" s="136" t="s">
        <v>116</v>
      </c>
      <c r="C42" s="178">
        <f>IF(E42-(E7*A64)&lt;A66,E42,IF((E$7*A64)&lt;E42,ROUND(E$7*A64,0),E42))</f>
        <v>0</v>
      </c>
      <c r="D42" s="178">
        <f t="shared" si="1"/>
        <v>0</v>
      </c>
      <c r="E42" s="178">
        <f>IF(MAX(D$73:D$77)&lt;(C28),MIN(MAX(D$73:D$77)-E35-E43,E16)+E35,MIN(C28-E35,E16)+E35)</f>
        <v>0</v>
      </c>
      <c r="F42" s="138" t="e">
        <f>SUM(F35:F41)</f>
        <v>#DIV/0!</v>
      </c>
      <c r="G42" s="181">
        <f>SUM(G36:G41)</f>
        <v>0</v>
      </c>
      <c r="H42" s="138" t="e">
        <f>SUM(H36:H41)</f>
        <v>#DIV/0!</v>
      </c>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row>
    <row r="43" spans="1:41" s="38" customFormat="1" ht="24.9" customHeight="1" x14ac:dyDescent="0.3">
      <c r="C43" s="675" t="str">
        <f>IF($E$12="Yes",IF(#REF!=1,#REF!,IF(#REF!=2,#REF!,IF(#REF!=3,I63,IF(#REF!=4,I64,"Error")))),"Mesure incitative")</f>
        <v>Mesure incitative</v>
      </c>
      <c r="D43" s="676"/>
      <c r="E43" s="184">
        <f>IF(E12="Oui",MIN(E13,MAX(M73:M75)),0)</f>
        <v>0</v>
      </c>
      <c r="F43" s="185" t="e">
        <f>E43/$E$7</f>
        <v>#DIV/0!</v>
      </c>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row>
    <row r="44" spans="1:41" s="38" customFormat="1" ht="10.5" hidden="1" customHeight="1" x14ac:dyDescent="0.3">
      <c r="F44" s="71"/>
      <c r="G44" s="71"/>
      <c r="H44" s="54"/>
      <c r="I44" s="54"/>
      <c r="J44" s="54"/>
      <c r="K44" s="54"/>
      <c r="L44" s="54"/>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row>
    <row r="45" spans="1:41" s="38" customFormat="1" ht="14.25" customHeight="1" x14ac:dyDescent="0.3">
      <c r="A45" s="111" t="s">
        <v>117</v>
      </c>
      <c r="B45" s="72"/>
      <c r="C45" s="72"/>
      <c r="D45" s="72"/>
      <c r="J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row>
    <row r="46" spans="1:41" s="38" customFormat="1" ht="21" customHeight="1" x14ac:dyDescent="0.3">
      <c r="J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row>
    <row r="47" spans="1:41" s="38" customFormat="1" ht="18.75" customHeight="1" x14ac:dyDescent="0.3">
      <c r="A47" s="51" t="s">
        <v>73</v>
      </c>
      <c r="B47" s="52"/>
      <c r="I47" s="36"/>
      <c r="J47" s="36"/>
      <c r="K47" s="53"/>
      <c r="L47" s="50"/>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row>
    <row r="48" spans="1:41" s="37" customFormat="1" ht="34.200000000000003" customHeight="1" x14ac:dyDescent="0.3">
      <c r="A48" s="166" t="s">
        <v>60</v>
      </c>
      <c r="B48" s="186">
        <f>D$22</f>
        <v>0</v>
      </c>
      <c r="C48" s="83" t="s">
        <v>26</v>
      </c>
      <c r="D48" s="139">
        <f>$G$22</f>
        <v>0</v>
      </c>
      <c r="E48" s="83" t="s">
        <v>27</v>
      </c>
      <c r="F48" s="139">
        <v>72</v>
      </c>
      <c r="G48" s="83" t="s">
        <v>28</v>
      </c>
      <c r="H48" s="186">
        <f>IF(G22&lt;72,B48,(B48/D48)*F48)</f>
        <v>0</v>
      </c>
      <c r="I48" s="677" t="s">
        <v>74</v>
      </c>
      <c r="J48" s="678"/>
      <c r="K48" s="187">
        <f>DATE(YEAR(E22),MONTH(E22)+72,DAY(E22))</f>
        <v>2192</v>
      </c>
      <c r="L48" s="50"/>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row>
    <row r="49" spans="1:41" s="38" customFormat="1" ht="27.6" x14ac:dyDescent="0.3">
      <c r="A49" s="116"/>
      <c r="B49" s="143" t="s">
        <v>75</v>
      </c>
      <c r="C49" s="141"/>
      <c r="D49" s="141" t="s">
        <v>76</v>
      </c>
      <c r="E49" s="142"/>
      <c r="F49" s="141" t="s">
        <v>77</v>
      </c>
      <c r="G49" s="142"/>
      <c r="H49" s="143" t="s">
        <v>78</v>
      </c>
      <c r="I49" s="84"/>
      <c r="J49" s="84"/>
      <c r="K49" s="85"/>
      <c r="L49" s="50"/>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row>
    <row r="50" spans="1:41" s="38" customFormat="1" ht="20.25" customHeight="1" x14ac:dyDescent="0.3">
      <c r="A50" s="117" t="s">
        <v>61</v>
      </c>
      <c r="B50" s="186">
        <f>$D$23</f>
        <v>0</v>
      </c>
      <c r="C50" s="83" t="s">
        <v>26</v>
      </c>
      <c r="D50" s="139">
        <f>$G$23</f>
        <v>0</v>
      </c>
      <c r="E50" s="83" t="s">
        <v>27</v>
      </c>
      <c r="F50" s="140">
        <f>IF((YEAR(K$48)-YEAR(K37))*12+MONTH(K$48)-MONTH(K37)&lt;0,0,(YEAR(K$48)-YEAR(K37))*12+MONTH(K$48)-MONTH(K37))</f>
        <v>71</v>
      </c>
      <c r="G50" s="83" t="s">
        <v>28</v>
      </c>
      <c r="H50" s="186">
        <f>IF(D23=0,0,IF(D50&lt;F50,B50,(B50/D50)*F50))</f>
        <v>0</v>
      </c>
      <c r="I50" s="86"/>
      <c r="J50" s="86"/>
      <c r="K50" s="87"/>
      <c r="L50" s="50"/>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row>
    <row r="51" spans="1:41" s="38" customFormat="1" ht="27.6" x14ac:dyDescent="0.3">
      <c r="A51" s="118"/>
      <c r="B51" s="143" t="s">
        <v>75</v>
      </c>
      <c r="C51" s="141"/>
      <c r="D51" s="141" t="s">
        <v>76</v>
      </c>
      <c r="E51" s="142"/>
      <c r="F51" s="141" t="s">
        <v>77</v>
      </c>
      <c r="G51" s="142"/>
      <c r="H51" s="143" t="s">
        <v>78</v>
      </c>
      <c r="I51" s="84"/>
      <c r="J51" s="84"/>
      <c r="K51" s="85"/>
      <c r="L51" s="50"/>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row>
    <row r="52" spans="1:41" s="38" customFormat="1" ht="17.25" customHeight="1" x14ac:dyDescent="0.3">
      <c r="A52" s="117" t="s">
        <v>62</v>
      </c>
      <c r="B52" s="186">
        <f>$D$24</f>
        <v>0</v>
      </c>
      <c r="C52" s="83" t="s">
        <v>26</v>
      </c>
      <c r="D52" s="139">
        <f>$G$24</f>
        <v>0</v>
      </c>
      <c r="E52" s="83" t="s">
        <v>27</v>
      </c>
      <c r="F52" s="140">
        <f>IF((YEAR(K$48)-YEAR(K38))*12+MONTH(K$48)-MONTH(K38)&lt;0,0,(YEAR(K$48)-YEAR(K38))*12+MONTH(K$48)-MONTH(K38))</f>
        <v>71</v>
      </c>
      <c r="G52" s="83" t="s">
        <v>28</v>
      </c>
      <c r="H52" s="186">
        <f>IF(D24=0,0,IF(D52&lt;F52,B52,(B52/D52)*F52))</f>
        <v>0</v>
      </c>
      <c r="I52" s="86"/>
      <c r="J52" s="86"/>
      <c r="K52" s="87"/>
      <c r="L52" s="50"/>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row>
    <row r="53" spans="1:41" s="38" customFormat="1" ht="27.6" x14ac:dyDescent="0.3">
      <c r="A53" s="119"/>
      <c r="B53" s="143" t="s">
        <v>75</v>
      </c>
      <c r="C53" s="141"/>
      <c r="D53" s="141" t="s">
        <v>76</v>
      </c>
      <c r="E53" s="142"/>
      <c r="F53" s="141" t="s">
        <v>77</v>
      </c>
      <c r="G53" s="142"/>
      <c r="H53" s="143" t="s">
        <v>78</v>
      </c>
      <c r="I53" s="84"/>
      <c r="J53" s="84"/>
      <c r="K53" s="85"/>
      <c r="L53" s="50"/>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row>
    <row r="54" spans="1:41" s="38" customFormat="1" ht="15.6" x14ac:dyDescent="0.3">
      <c r="A54" s="117" t="s">
        <v>63</v>
      </c>
      <c r="B54" s="186">
        <f>$D$25</f>
        <v>0</v>
      </c>
      <c r="C54" s="83" t="s">
        <v>26</v>
      </c>
      <c r="D54" s="140">
        <f>$G$25</f>
        <v>0</v>
      </c>
      <c r="E54" s="83" t="s">
        <v>27</v>
      </c>
      <c r="F54" s="140">
        <f>IF((YEAR(K$48)-YEAR(K39))*12+MONTH(K$48)-MONTH(K39)&lt;0,0,(YEAR(K$48)-YEAR(K39))*12+MONTH(K$48)-MONTH(K39))</f>
        <v>71</v>
      </c>
      <c r="G54" s="83" t="s">
        <v>28</v>
      </c>
      <c r="H54" s="186">
        <f>IF(D25=0,0,IF(D54&lt;F54,B54,(B54/D54)*F54))</f>
        <v>0</v>
      </c>
      <c r="I54" s="86"/>
      <c r="J54" s="86"/>
      <c r="K54" s="87"/>
      <c r="L54" s="50"/>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row>
    <row r="55" spans="1:41" s="38" customFormat="1" ht="27.6" x14ac:dyDescent="0.3">
      <c r="A55" s="116"/>
      <c r="B55" s="143" t="s">
        <v>75</v>
      </c>
      <c r="C55" s="141"/>
      <c r="D55" s="141" t="s">
        <v>76</v>
      </c>
      <c r="E55" s="142"/>
      <c r="F55" s="141" t="s">
        <v>77</v>
      </c>
      <c r="G55" s="142"/>
      <c r="H55" s="143" t="s">
        <v>78</v>
      </c>
      <c r="I55" s="84"/>
      <c r="J55" s="84"/>
      <c r="K55" s="85"/>
      <c r="L55" s="50"/>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row>
    <row r="56" spans="1:41" s="38" customFormat="1" ht="15.6" x14ac:dyDescent="0.3">
      <c r="A56" s="117" t="s">
        <v>64</v>
      </c>
      <c r="B56" s="186">
        <f>$D$26</f>
        <v>0</v>
      </c>
      <c r="C56" s="83" t="s">
        <v>26</v>
      </c>
      <c r="D56" s="140">
        <f>$G$26</f>
        <v>0</v>
      </c>
      <c r="E56" s="83" t="s">
        <v>27</v>
      </c>
      <c r="F56" s="140">
        <f>IF((YEAR(K$48)-YEAR(K40))*12+MONTH(K$48)-MONTH(K40)&lt;0,0,(YEAR(K$48)-YEAR(K40))*12+MONTH(K$48)-MONTH(K40))</f>
        <v>71</v>
      </c>
      <c r="G56" s="83" t="s">
        <v>28</v>
      </c>
      <c r="H56" s="186">
        <f>IF(D26=0,0,IF(D56&lt;F56,B56,(B56/D56)*F56))</f>
        <v>0</v>
      </c>
      <c r="I56" s="86"/>
      <c r="J56" s="86"/>
      <c r="K56" s="87"/>
      <c r="L56" s="50"/>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row>
    <row r="57" spans="1:41" s="38" customFormat="1" ht="27.6" x14ac:dyDescent="0.3">
      <c r="A57" s="118"/>
      <c r="B57" s="143" t="s">
        <v>75</v>
      </c>
      <c r="C57" s="141"/>
      <c r="D57" s="141" t="s">
        <v>76</v>
      </c>
      <c r="E57" s="142"/>
      <c r="F57" s="141" t="s">
        <v>77</v>
      </c>
      <c r="G57" s="142"/>
      <c r="H57" s="143" t="s">
        <v>78</v>
      </c>
      <c r="I57" s="84"/>
      <c r="J57" s="84"/>
      <c r="K57" s="85"/>
      <c r="L57" s="50"/>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row>
    <row r="58" spans="1:41" s="38" customFormat="1" ht="15.6" x14ac:dyDescent="0.3">
      <c r="A58" s="117" t="s">
        <v>65</v>
      </c>
      <c r="B58" s="186">
        <f>$D$27</f>
        <v>0</v>
      </c>
      <c r="C58" s="83" t="s">
        <v>26</v>
      </c>
      <c r="D58" s="140">
        <f>$G$27</f>
        <v>0</v>
      </c>
      <c r="E58" s="83" t="s">
        <v>27</v>
      </c>
      <c r="F58" s="140">
        <f>IF((YEAR(K$48)-YEAR(K41))*12+MONTH(K$48)-MONTH(K41)&lt;0,0,(YEAR(K$48)-YEAR(K41))*12+MONTH(K$48)-MONTH(K41))</f>
        <v>71</v>
      </c>
      <c r="G58" s="83" t="s">
        <v>28</v>
      </c>
      <c r="H58" s="186">
        <f>IF(D27=0,0,IF(D58&lt;F58,B58,(B58/D58)*F58))</f>
        <v>0</v>
      </c>
      <c r="I58" s="86"/>
      <c r="J58" s="86"/>
      <c r="K58" s="87"/>
      <c r="L58" s="50"/>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row>
    <row r="59" spans="1:41" s="38" customFormat="1" ht="27.6" x14ac:dyDescent="0.3">
      <c r="A59" s="81"/>
      <c r="B59" s="189" t="s">
        <v>75</v>
      </c>
      <c r="C59" s="88"/>
      <c r="D59" s="88" t="s">
        <v>76</v>
      </c>
      <c r="E59" s="83"/>
      <c r="F59" s="88" t="s">
        <v>77</v>
      </c>
      <c r="G59" s="83"/>
      <c r="H59" s="189" t="s">
        <v>78</v>
      </c>
      <c r="I59" s="86"/>
      <c r="J59" s="86"/>
      <c r="K59" s="87"/>
      <c r="L59" s="50"/>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row>
    <row r="60" spans="1:41" s="38" customFormat="1" ht="15.6" x14ac:dyDescent="0.3">
      <c r="A60" s="50"/>
      <c r="B60" s="50"/>
      <c r="C60" s="50"/>
      <c r="D60" s="50"/>
      <c r="E60" s="50"/>
      <c r="F60" s="50"/>
      <c r="G60" s="50"/>
      <c r="H60" s="50"/>
      <c r="I60" s="50"/>
      <c r="J60" s="50"/>
      <c r="K60" s="50"/>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row>
    <row r="61" spans="1:41" s="38" customFormat="1" ht="21" customHeight="1" x14ac:dyDescent="0.3">
      <c r="A61" s="190" t="s">
        <v>118</v>
      </c>
      <c r="B61" s="57"/>
      <c r="C61" s="57"/>
      <c r="D61" s="191"/>
      <c r="E61" s="191"/>
      <c r="F61" s="191"/>
      <c r="G61" s="50"/>
      <c r="H61" s="50"/>
      <c r="I61" s="36"/>
      <c r="J61" s="36"/>
      <c r="K61" s="36"/>
      <c r="L61" s="50"/>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row>
    <row r="62" spans="1:41" s="38" customFormat="1" ht="53.25" customHeight="1" x14ac:dyDescent="0.3">
      <c r="A62" s="58">
        <v>6</v>
      </c>
      <c r="B62" s="106" t="s">
        <v>79</v>
      </c>
      <c r="C62" s="192" t="s">
        <v>80</v>
      </c>
      <c r="D62" s="192" t="s">
        <v>81</v>
      </c>
      <c r="E62" s="155" t="s">
        <v>82</v>
      </c>
      <c r="F62" s="154" t="s">
        <v>119</v>
      </c>
      <c r="G62" s="58">
        <v>2</v>
      </c>
      <c r="H62" s="58"/>
      <c r="I62" s="89"/>
      <c r="J62" s="89"/>
      <c r="K62" s="89"/>
      <c r="L62" s="50"/>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row>
    <row r="63" spans="1:41" s="37" customFormat="1" ht="15.6" x14ac:dyDescent="0.3">
      <c r="A63" s="58">
        <v>30</v>
      </c>
      <c r="B63" s="92" t="s">
        <v>84</v>
      </c>
      <c r="C63" s="93"/>
      <c r="D63" s="93"/>
      <c r="E63" s="93"/>
      <c r="F63" s="93"/>
      <c r="G63" s="59"/>
      <c r="H63" s="59" t="s">
        <v>37</v>
      </c>
      <c r="I63" s="647" t="s">
        <v>120</v>
      </c>
      <c r="J63" s="647"/>
      <c r="K63" s="89"/>
      <c r="L63" s="50"/>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row>
    <row r="64" spans="1:41" s="37" customFormat="1" ht="15.6" x14ac:dyDescent="0.3">
      <c r="A64" s="59">
        <f>IF(AND($A$62&gt;=5,$A$62&lt;7),0.4,0.2)</f>
        <v>0.4</v>
      </c>
      <c r="B64" s="107" t="s">
        <v>121</v>
      </c>
      <c r="C64" s="91">
        <v>0.1</v>
      </c>
      <c r="D64" s="186" t="str">
        <f>IF(A$62=2,$E$7*C64,"S/O")</f>
        <v>S/O</v>
      </c>
      <c r="E64" s="145" t="str">
        <f>IF(A$62=2,IF(D64&gt;G$42,"Non","Oui"),"S/O")</f>
        <v>S/O</v>
      </c>
      <c r="F64" s="186" t="str">
        <f>IF(E64="S/O","S/O",G$42-D64)</f>
        <v>S/O</v>
      </c>
      <c r="G64" s="90"/>
      <c r="H64" s="58" t="s">
        <v>7</v>
      </c>
      <c r="I64" s="205" t="s">
        <v>122</v>
      </c>
      <c r="J64" s="89"/>
      <c r="K64" s="89"/>
      <c r="L64" s="50"/>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row>
    <row r="65" spans="1:49" s="37" customFormat="1" ht="15.6" x14ac:dyDescent="0.3">
      <c r="A65" s="58">
        <v>5</v>
      </c>
      <c r="B65" s="107" t="s">
        <v>86</v>
      </c>
      <c r="C65" s="91">
        <v>0.1</v>
      </c>
      <c r="D65" s="186" t="str">
        <f>IF(A$62=3,$E$7*C65,"S/O")</f>
        <v>S/O</v>
      </c>
      <c r="E65" s="145" t="str">
        <f>IF(A$62=3,IF(D65&gt;G$42,"Non","Oui"),"S/O")</f>
        <v>S/O</v>
      </c>
      <c r="F65" s="186" t="str">
        <f>IF(E65="S/O","S/O",G$42-D65)</f>
        <v>S/O</v>
      </c>
      <c r="G65" s="90">
        <v>3</v>
      </c>
      <c r="H65" s="58" t="s">
        <v>40</v>
      </c>
      <c r="I65" s="205" t="s">
        <v>123</v>
      </c>
      <c r="J65" s="89"/>
      <c r="K65" s="89"/>
      <c r="L65" s="50"/>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row>
    <row r="66" spans="1:49" s="37" customFormat="1" ht="19.95" customHeight="1" x14ac:dyDescent="0.3">
      <c r="A66" s="90">
        <v>100000</v>
      </c>
      <c r="B66" s="92" t="s">
        <v>88</v>
      </c>
      <c r="C66" s="92"/>
      <c r="D66" s="93"/>
      <c r="E66" s="93"/>
      <c r="F66" s="93"/>
      <c r="G66" s="59">
        <v>3</v>
      </c>
      <c r="H66" s="59" t="s">
        <v>51</v>
      </c>
      <c r="I66" s="205" t="s">
        <v>124</v>
      </c>
      <c r="J66" s="89"/>
      <c r="K66" s="89"/>
      <c r="L66" s="60"/>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row>
    <row r="67" spans="1:49" s="62" customFormat="1" ht="15.6" x14ac:dyDescent="0.3">
      <c r="A67" s="58">
        <v>60</v>
      </c>
      <c r="B67" s="107" t="s">
        <v>89</v>
      </c>
      <c r="C67" s="91">
        <v>0.1</v>
      </c>
      <c r="D67" s="186" t="str">
        <f>IF(A$62=5,$E$7*C67,"S/O")</f>
        <v>S/O</v>
      </c>
      <c r="E67" s="145" t="str">
        <f>IF(A$62=5,IF(D67&gt;G$42,"Non","Oui"),"S/O")</f>
        <v>S/O</v>
      </c>
      <c r="F67" s="186" t="str">
        <f>IF(E67="S/O","S/O",G$42-D67)</f>
        <v>S/O</v>
      </c>
      <c r="G67" s="59"/>
      <c r="H67" s="59" t="s">
        <v>90</v>
      </c>
      <c r="I67" s="94"/>
      <c r="J67" s="94"/>
      <c r="K67" s="94"/>
      <c r="L67" s="50"/>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row>
    <row r="68" spans="1:49" s="38" customFormat="1" ht="15.6" x14ac:dyDescent="0.3">
      <c r="A68" s="50"/>
      <c r="B68" s="50"/>
      <c r="C68" s="50"/>
      <c r="D68" s="50"/>
      <c r="E68" s="50"/>
      <c r="F68" s="50"/>
      <c r="G68" s="50"/>
      <c r="H68" s="50"/>
      <c r="I68" s="50"/>
      <c r="J68" s="50"/>
      <c r="K68" s="50"/>
      <c r="L68" s="50"/>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row>
    <row r="69" spans="1:49" s="37" customFormat="1" ht="18" customHeight="1" x14ac:dyDescent="0.3">
      <c r="C69" s="65"/>
      <c r="D69" s="65"/>
      <c r="E69" s="65"/>
      <c r="F69" s="65"/>
      <c r="G69" s="65"/>
      <c r="H69" s="65"/>
      <c r="I69" s="50"/>
      <c r="J69" s="50"/>
      <c r="K69" s="50"/>
      <c r="L69" s="26"/>
      <c r="M69" s="50"/>
      <c r="N69" s="50"/>
      <c r="P69" s="50"/>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row>
    <row r="70" spans="1:49" s="27" customFormat="1" ht="23.25" customHeight="1" x14ac:dyDescent="0.25">
      <c r="A70" s="666" t="s">
        <v>91</v>
      </c>
      <c r="B70" s="66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row>
    <row r="71" spans="1:49" s="27" customFormat="1" ht="27" customHeight="1" x14ac:dyDescent="0.25">
      <c r="A71" s="95"/>
      <c r="B71" s="95"/>
      <c r="C71" s="153"/>
      <c r="D71" s="659" t="s">
        <v>125</v>
      </c>
      <c r="E71" s="659"/>
      <c r="F71" s="660"/>
      <c r="G71" s="641" t="s">
        <v>126</v>
      </c>
      <c r="H71" s="642"/>
      <c r="I71" s="643"/>
      <c r="J71" s="644" t="s">
        <v>127</v>
      </c>
      <c r="K71" s="645"/>
      <c r="L71" s="646"/>
      <c r="M71" s="638" t="s">
        <v>128</v>
      </c>
      <c r="N71" s="639"/>
      <c r="O71" s="640"/>
      <c r="P71" s="26"/>
      <c r="Q71" s="26"/>
      <c r="R71" s="26"/>
      <c r="S71" s="26"/>
      <c r="T71" s="26"/>
      <c r="U71" s="26"/>
      <c r="V71" s="26"/>
      <c r="W71" s="26"/>
      <c r="X71" s="26"/>
      <c r="Y71" s="26"/>
      <c r="Z71" s="26"/>
      <c r="AA71" s="26"/>
      <c r="AB71" s="26"/>
      <c r="AC71" s="26"/>
      <c r="AD71" s="26"/>
      <c r="AE71" s="26"/>
      <c r="AF71" s="26"/>
      <c r="AG71" s="26"/>
      <c r="AH71" s="26"/>
      <c r="AI71" s="26"/>
      <c r="AJ71" s="26"/>
      <c r="AK71" s="26"/>
      <c r="AL71" s="26"/>
    </row>
    <row r="72" spans="1:49" s="105" customFormat="1" ht="48" customHeight="1" x14ac:dyDescent="0.3">
      <c r="A72" s="102"/>
      <c r="B72" s="559" t="s">
        <v>33</v>
      </c>
      <c r="C72" s="560"/>
      <c r="D72" s="197" t="s">
        <v>129</v>
      </c>
      <c r="E72" s="198" t="s">
        <v>92</v>
      </c>
      <c r="F72" s="198" t="s">
        <v>93</v>
      </c>
      <c r="G72" s="172" t="s">
        <v>130</v>
      </c>
      <c r="H72" s="195" t="s">
        <v>92</v>
      </c>
      <c r="I72" s="195" t="s">
        <v>93</v>
      </c>
      <c r="J72" s="199" t="s">
        <v>131</v>
      </c>
      <c r="K72" s="200" t="s">
        <v>92</v>
      </c>
      <c r="L72" s="200" t="s">
        <v>93</v>
      </c>
      <c r="M72" s="201" t="s">
        <v>132</v>
      </c>
      <c r="N72" s="196" t="s">
        <v>92</v>
      </c>
      <c r="O72" s="196" t="s">
        <v>93</v>
      </c>
      <c r="P72" s="70"/>
      <c r="Q72" s="103"/>
      <c r="R72" s="103"/>
      <c r="S72" s="104"/>
      <c r="T72" s="103"/>
      <c r="U72" s="103"/>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row>
    <row r="73" spans="1:49" s="38" customFormat="1" ht="33" customHeight="1" x14ac:dyDescent="0.3">
      <c r="A73" s="96"/>
      <c r="B73" s="117" t="str">
        <f t="shared" ref="B73:B77" si="6">B63</f>
        <v xml:space="preserve">     * AUTOCHTONE *</v>
      </c>
      <c r="C73" s="147"/>
      <c r="D73" s="149"/>
      <c r="E73" s="147"/>
      <c r="F73" s="147"/>
      <c r="G73" s="148"/>
      <c r="H73" s="147"/>
      <c r="I73" s="147"/>
      <c r="J73" s="148"/>
      <c r="K73" s="147"/>
      <c r="L73" s="147"/>
      <c r="M73" s="40"/>
      <c r="N73" s="40"/>
      <c r="O73" s="97"/>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row>
    <row r="74" spans="1:49" s="38" customFormat="1" ht="64.2" customHeight="1" x14ac:dyDescent="0.3">
      <c r="A74" s="96"/>
      <c r="B74" s="82" t="str">
        <f t="shared" si="6"/>
        <v xml:space="preserve">Dramatique ou Animation </v>
      </c>
      <c r="C74" s="194" t="s">
        <v>133</v>
      </c>
      <c r="D74" s="186" t="str">
        <f>IF(A$62=2,IF($E$15&lt;&gt;"Oui",IF($E$12&lt;&gt;"Oui",G74,MIN(G74+M74,ROUND(0.84*$E$7,0))),IF($E$12&lt;&gt;"Oui",MIN((G74+J74),ROUND((0.84*$E$7),0)),MIN((G74+J74+M74),ROUND((0.84*$E$7),0)))),"S/O")</f>
        <v>S/O</v>
      </c>
      <c r="E74" s="146" t="str">
        <f>IF($A$62=5,IF($C$28&gt;D74,"Non","Oui"), "S/O")</f>
        <v>S/O</v>
      </c>
      <c r="F74" s="144" t="str">
        <f>IF(E74="Non",$C$28-D74,"S/O")</f>
        <v>S/O</v>
      </c>
      <c r="G74" s="186" t="str">
        <f>IF(A$62=2,IF((0.6*$E$7)&lt;750000,ROUND((0.6*$E$7),0),750000),"S/O")</f>
        <v>S/O</v>
      </c>
      <c r="H74" s="146" t="str">
        <f>IF($A$62=2,IF($E$17&gt;G74,"Non","Oui"), "S/O")</f>
        <v>S/O</v>
      </c>
      <c r="I74" s="186" t="str">
        <f>IF(H74="Non",$E$17-G74,"S/O")</f>
        <v>S/O</v>
      </c>
      <c r="J74" s="193" t="str">
        <f>IF($A$62=2,IF($E$15="Oui",IF(A65=4,ROUND(($F$10*$E$7),0)-$E$43,ROUND(($F$10*$E$7),0)),"S/O"),"S/O")</f>
        <v>S/O</v>
      </c>
      <c r="K74" s="146" t="str">
        <f>IF(J74="S/O","S/O",IF($A$62=2,IF($E$16&gt;J74,"Non","Oui"), "S/O"))</f>
        <v>S/O</v>
      </c>
      <c r="L74" s="144" t="str">
        <f>IF(K74="Non",$E$16-J74,"S/O")</f>
        <v>S/O</v>
      </c>
      <c r="M74" s="193" t="str">
        <f>IF(A62=2,IF($E$12="Oui",IF(A65=1,MIN(ROUND(0.15*$E$7,0),1000000),IF(A65=2,MIN(ROUND(0.15*$E$7,0),900000),IF(A65=3,MIN(ROUND(0.3*$E$7,0),200000),MIN(ROUND(0.15*$E$7,0),225000) ))),"S/O"),"S/O")</f>
        <v>S/O</v>
      </c>
      <c r="N74" s="158" t="str">
        <f>IF(M74="S/O","S/O",IF($E$13&gt;M74,"Non","Oui"))</f>
        <v>S/O</v>
      </c>
      <c r="O74" s="193" t="str">
        <f>IF(N74="Non",$E$13-M74,"S/O")</f>
        <v>S/O</v>
      </c>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row>
    <row r="75" spans="1:49" s="38" customFormat="1" ht="51" customHeight="1" x14ac:dyDescent="0.3">
      <c r="A75" s="96"/>
      <c r="B75" s="150" t="str">
        <f t="shared" si="6"/>
        <v>Autres projets autochtones</v>
      </c>
      <c r="C75" s="151" t="s">
        <v>134</v>
      </c>
      <c r="D75" s="186" t="str">
        <f>IF(A$62=3,IF($E$15&lt;&gt;"Oui",IF($E$12&lt;&gt;"Oui",G75,MIN(G75+M75,ROUND(0.84*$E$7,0))),IF($E$12&lt;&gt;"Oui",MIN((G75+J75),ROUND((0.84*$E$7),0)),MIN((G75+J75+M75),ROUND((0.84*$E$7),0)))),"S/O")</f>
        <v>S/O</v>
      </c>
      <c r="E75" s="146" t="str">
        <f>IF($A$62=3,IF($C$28&gt;D75,"Non","Oui"), "S/O")</f>
        <v>S/O</v>
      </c>
      <c r="F75" s="144" t="str">
        <f>IF(E75="Non",$C$28-D75,"S/O")</f>
        <v>S/O</v>
      </c>
      <c r="G75" s="186" t="str">
        <f>IF(A$62=3,IF((0.6*$E$7)&lt;550000,ROUND((0.6*$E$7),0),550000),"S/O")</f>
        <v>S/O</v>
      </c>
      <c r="H75" s="146" t="str">
        <f>IF($A$62=3,IF($E$17&gt;G75,"Non","Oui"), "S/O")</f>
        <v>S/O</v>
      </c>
      <c r="I75" s="186" t="str">
        <f>IF(H75="Non",$E$17-G75,"S/O")</f>
        <v>S/O</v>
      </c>
      <c r="J75" s="193" t="str">
        <f>IF($A$62=3,IF($E$15="Oui",IF(A65=4,ROUND(($F$10*$E$7),0)-$E$43,ROUND(($F$10*$E$7),0)),"S/O"),"S/O")</f>
        <v>S/O</v>
      </c>
      <c r="K75" s="146" t="str">
        <f>IF(J75="S/O","S/O",IF($A$62=3,IF($E$16&gt;J75,"Non","Oui"), "S/O"))</f>
        <v>S/O</v>
      </c>
      <c r="L75" s="144" t="str">
        <f>IF(K75="Non",$E$16-J75,"S/O")</f>
        <v>S/O</v>
      </c>
      <c r="M75" s="193" t="str">
        <f>IF(A62=3,IF($E$12="Oui",IF(A65=1,MIN(ROUND(0.15*$E$7,0),1000000),IF(A65=2,MIN(ROUND(0.15*$E$7,0),900000),IF(A65=3,MIN(ROUND(0.3*$E$7,0),200000),MIN(ROUND(0.15*$E$7,0),225000) ))),"S/O"),"S/O")</f>
        <v>S/O</v>
      </c>
      <c r="N75" s="158" t="str">
        <f>IF(M75="S/O","S/O",IF($E$13&gt;M75,"Non","Oui"))</f>
        <v>S/O</v>
      </c>
      <c r="O75" s="193" t="str">
        <f>IF(N75="Non",$E$13-M75,"S/O")</f>
        <v>S/O</v>
      </c>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row>
    <row r="76" spans="1:49" s="38" customFormat="1" ht="37.200000000000003" customHeight="1" x14ac:dyDescent="0.3">
      <c r="A76" s="96"/>
      <c r="B76" s="83" t="str">
        <f t="shared" si="6"/>
        <v xml:space="preserve">     * LANGUES DIVERSES *</v>
      </c>
      <c r="C76" s="147"/>
      <c r="D76" s="149"/>
      <c r="E76" s="147"/>
      <c r="F76" s="147"/>
      <c r="G76" s="147"/>
      <c r="H76" s="147"/>
      <c r="I76" s="148"/>
      <c r="J76" s="40"/>
      <c r="K76" s="40"/>
      <c r="L76" s="40"/>
      <c r="M76" s="40"/>
      <c r="N76" s="40"/>
      <c r="O76" s="40"/>
      <c r="P76" s="36"/>
      <c r="Q76" s="36"/>
      <c r="R76" s="36"/>
      <c r="S76" s="36"/>
      <c r="T76" s="36"/>
      <c r="U76" s="36"/>
      <c r="V76" s="36"/>
      <c r="W76" s="36"/>
      <c r="X76" s="36"/>
      <c r="Y76" s="36"/>
      <c r="Z76" s="36"/>
      <c r="AA76" s="36"/>
      <c r="AB76" s="36"/>
      <c r="AC76" s="36"/>
      <c r="AD76" s="36"/>
      <c r="AE76" s="36"/>
      <c r="AF76" s="36"/>
      <c r="AG76" s="36"/>
      <c r="AH76" s="36"/>
      <c r="AI76" s="36"/>
    </row>
    <row r="77" spans="1:49" s="62" customFormat="1" ht="71.400000000000006" customHeight="1" x14ac:dyDescent="0.3">
      <c r="A77" s="99"/>
      <c r="B77" s="152" t="str">
        <f t="shared" si="6"/>
        <v>Projets de langues diverses</v>
      </c>
      <c r="C77" s="152" t="s">
        <v>135</v>
      </c>
      <c r="D77" s="186" t="str">
        <f>IF(A$62=5,IF($E$15&lt;&gt;"Oui",IF($E$12&lt;&gt;"Oui",G77,MIN(G77+0,ROUND(0.84*$E$7,0))),IF($E$12&lt;&gt;"Oui",MIN((G77+J77),ROUND((0.84*$E$7),0)),MIN((G77+J77+0),ROUND((0.84*$E$7),0)))),"S/O")</f>
        <v>S/O</v>
      </c>
      <c r="E77" s="146" t="str">
        <f>IF($A$62=5,IF($C$28&gt;D77,"Non","Oui"), "S/O")</f>
        <v>S/O</v>
      </c>
      <c r="F77" s="145" t="str">
        <f>IF(E77="Non",$C$28-D77,"S/O")</f>
        <v>S/O</v>
      </c>
      <c r="G77" s="186" t="str">
        <f>IF(A$62=5,IF((0.49*$E$7)&lt;200000,ROUND((0.49*$E$7),0),200000),"S/O")</f>
        <v>S/O</v>
      </c>
      <c r="H77" s="146" t="str">
        <f>IF(A$62=5,IF($E$17&gt;G77,"Non","Oui"), "S/O")</f>
        <v>S/O</v>
      </c>
      <c r="I77" s="193" t="str">
        <f>IF(H77="Non",$E$17-G77,"S/O")</f>
        <v>S/O</v>
      </c>
      <c r="J77" s="186" t="str">
        <f>IF($A$62=5,IF($E$15="Oui",ROUND(($F$10*$E$7),0),"S/O"),"S/O")</f>
        <v>S/O</v>
      </c>
      <c r="K77" s="158" t="str">
        <f>IF(J77="S/O","S/O",IF($A$62=5,IF($E$16&gt;J77,"Non","Oui"), "S/O"))</f>
        <v>S/O</v>
      </c>
      <c r="L77" s="193" t="str">
        <f>IF(K77="Non",$E$16-J77,"S/O")</f>
        <v>S/O</v>
      </c>
      <c r="M77" s="40"/>
      <c r="N77" s="40"/>
      <c r="O77" s="40"/>
      <c r="P77" s="61"/>
      <c r="Q77" s="61"/>
      <c r="R77" s="61"/>
      <c r="S77" s="61"/>
      <c r="T77" s="61"/>
      <c r="U77" s="61"/>
      <c r="V77" s="61"/>
      <c r="W77" s="61"/>
      <c r="X77" s="61"/>
      <c r="Y77" s="61"/>
      <c r="Z77" s="61"/>
      <c r="AA77" s="61"/>
      <c r="AB77" s="61"/>
      <c r="AC77" s="61"/>
      <c r="AD77" s="61"/>
      <c r="AE77" s="61"/>
      <c r="AF77" s="61"/>
      <c r="AG77" s="61"/>
      <c r="AH77" s="61"/>
      <c r="AI77" s="61"/>
      <c r="AJ77" s="61"/>
      <c r="AK77" s="61"/>
      <c r="AL77" s="61"/>
    </row>
    <row r="78" spans="1:49" s="38" customFormat="1" ht="15.6" x14ac:dyDescent="0.3">
      <c r="A78" s="50"/>
      <c r="B78" s="47"/>
      <c r="C78" s="50"/>
      <c r="D78" s="50"/>
      <c r="E78" s="50"/>
      <c r="F78" s="50"/>
      <c r="G78" s="50"/>
      <c r="H78" s="50"/>
      <c r="I78" s="50"/>
      <c r="J78" s="50"/>
      <c r="K78" s="50"/>
      <c r="L78" s="50"/>
      <c r="M78" s="40"/>
      <c r="N78" s="40"/>
      <c r="O78" s="40"/>
      <c r="P78" s="36"/>
      <c r="Q78" s="36"/>
      <c r="R78" s="36"/>
      <c r="S78" s="36"/>
      <c r="T78" s="36"/>
      <c r="U78" s="36"/>
      <c r="V78" s="36"/>
      <c r="W78" s="36"/>
      <c r="X78" s="36"/>
      <c r="Y78" s="36"/>
      <c r="Z78" s="36"/>
      <c r="AA78" s="36"/>
      <c r="AB78" s="36"/>
      <c r="AC78" s="36"/>
      <c r="AD78" s="36"/>
      <c r="AE78" s="36"/>
      <c r="AF78" s="36"/>
      <c r="AG78" s="36"/>
      <c r="AH78" s="36"/>
      <c r="AI78" s="36"/>
      <c r="AJ78" s="36"/>
      <c r="AK78" s="36"/>
    </row>
    <row r="79" spans="1:49" s="38" customFormat="1" ht="22.95" customHeight="1" x14ac:dyDescent="0.3">
      <c r="A79" s="114" t="s">
        <v>45</v>
      </c>
      <c r="B79" s="66" t="str">
        <f>I63</f>
        <v>Bonus de production régionale anglaise</v>
      </c>
      <c r="C79" s="656" t="s">
        <v>136</v>
      </c>
      <c r="D79" s="657"/>
      <c r="E79" s="657"/>
      <c r="F79" s="658"/>
      <c r="G79" s="67"/>
      <c r="H79" s="50"/>
      <c r="I79" s="50"/>
      <c r="J79" s="50"/>
      <c r="K79" s="50"/>
      <c r="L79" s="50"/>
      <c r="M79" s="40"/>
      <c r="N79" s="40"/>
      <c r="O79" s="40"/>
      <c r="P79" s="36"/>
      <c r="Q79" s="36"/>
      <c r="R79" s="36"/>
      <c r="S79" s="36"/>
      <c r="T79" s="36"/>
      <c r="U79" s="36"/>
      <c r="V79" s="36"/>
      <c r="W79" s="36"/>
      <c r="X79" s="36"/>
      <c r="Y79" s="36"/>
      <c r="Z79" s="36"/>
      <c r="AA79" s="36"/>
      <c r="AB79" s="36"/>
      <c r="AC79" s="36"/>
      <c r="AD79" s="36"/>
      <c r="AE79" s="36"/>
      <c r="AF79" s="36"/>
      <c r="AG79" s="36"/>
      <c r="AH79" s="36"/>
      <c r="AI79" s="36"/>
      <c r="AJ79" s="36"/>
      <c r="AK79" s="36"/>
    </row>
    <row r="80" spans="1:49" s="38" customFormat="1" ht="22.95" customHeight="1" x14ac:dyDescent="0.3">
      <c r="A80" s="114" t="s">
        <v>45</v>
      </c>
      <c r="B80" s="66" t="str">
        <f t="shared" ref="B80:B82" si="7">I64</f>
        <v>Incitatif pour les minorités anglophones</v>
      </c>
      <c r="C80" s="656" t="s">
        <v>137</v>
      </c>
      <c r="D80" s="657"/>
      <c r="E80" s="657"/>
      <c r="F80" s="658"/>
      <c r="G80" s="67"/>
      <c r="H80" s="50"/>
      <c r="I80" s="50"/>
      <c r="J80" s="50"/>
      <c r="K80" s="50"/>
      <c r="L80" s="50"/>
      <c r="M80" s="40"/>
      <c r="N80" s="40"/>
      <c r="O80" s="40"/>
      <c r="P80" s="36"/>
      <c r="Q80" s="36"/>
      <c r="R80" s="36"/>
      <c r="S80" s="36"/>
      <c r="T80" s="36"/>
      <c r="U80" s="36"/>
      <c r="V80" s="36"/>
      <c r="W80" s="36"/>
      <c r="X80" s="36"/>
      <c r="Y80" s="36"/>
      <c r="Z80" s="36"/>
      <c r="AA80" s="36"/>
      <c r="AB80" s="36"/>
      <c r="AC80" s="36"/>
      <c r="AD80" s="36"/>
      <c r="AE80" s="36"/>
      <c r="AF80" s="36"/>
      <c r="AG80" s="36"/>
      <c r="AH80" s="36"/>
      <c r="AI80" s="36"/>
      <c r="AJ80" s="36"/>
      <c r="AK80" s="36"/>
    </row>
    <row r="81" spans="1:41" s="38" customFormat="1" ht="22.95" customHeight="1" x14ac:dyDescent="0.3">
      <c r="A81" s="114" t="s">
        <v>45</v>
      </c>
      <c r="B81" s="66" t="str">
        <f t="shared" si="7"/>
        <v>Incitatif du Nord</v>
      </c>
      <c r="C81" s="656" t="s">
        <v>138</v>
      </c>
      <c r="D81" s="657"/>
      <c r="E81" s="657"/>
      <c r="F81" s="658"/>
      <c r="G81" s="67"/>
      <c r="H81" s="50"/>
      <c r="I81" s="50"/>
      <c r="J81" s="50"/>
      <c r="K81" s="50"/>
      <c r="L81" s="50"/>
      <c r="M81" s="40"/>
      <c r="N81" s="40"/>
      <c r="O81" s="40"/>
      <c r="P81" s="36"/>
      <c r="Q81" s="36"/>
      <c r="R81" s="36"/>
      <c r="S81" s="36"/>
      <c r="T81" s="36"/>
      <c r="U81" s="36"/>
      <c r="V81" s="36"/>
      <c r="W81" s="36"/>
      <c r="X81" s="36"/>
      <c r="Y81" s="36"/>
      <c r="Z81" s="36"/>
      <c r="AA81" s="36"/>
      <c r="AB81" s="36"/>
      <c r="AC81" s="36"/>
      <c r="AD81" s="36"/>
      <c r="AE81" s="36"/>
      <c r="AF81" s="36"/>
      <c r="AG81" s="36"/>
      <c r="AH81" s="36"/>
      <c r="AI81" s="36"/>
      <c r="AJ81" s="36"/>
      <c r="AK81" s="36"/>
    </row>
    <row r="82" spans="1:41" s="38" customFormat="1" ht="26.25" customHeight="1" x14ac:dyDescent="0.3">
      <c r="A82" s="114" t="s">
        <v>45</v>
      </c>
      <c r="B82" s="66" t="str">
        <f t="shared" si="7"/>
        <v>Production régionale de langue française au Québec</v>
      </c>
      <c r="C82" s="656" t="s">
        <v>139</v>
      </c>
      <c r="D82" s="657"/>
      <c r="E82" s="657"/>
      <c r="F82" s="658"/>
      <c r="G82" s="50"/>
      <c r="H82" s="50"/>
      <c r="I82" s="50"/>
      <c r="J82" s="50"/>
      <c r="K82" s="50"/>
      <c r="L82" s="50"/>
      <c r="M82" s="40"/>
      <c r="N82" s="40"/>
      <c r="O82" s="40"/>
      <c r="P82" s="36"/>
      <c r="Q82" s="36"/>
      <c r="R82" s="36"/>
      <c r="S82" s="36"/>
      <c r="T82" s="36"/>
      <c r="U82" s="36"/>
      <c r="V82" s="36"/>
      <c r="W82" s="36"/>
      <c r="X82" s="36"/>
      <c r="Y82" s="36"/>
      <c r="Z82" s="36"/>
      <c r="AA82" s="36"/>
      <c r="AB82" s="36"/>
      <c r="AC82" s="36"/>
      <c r="AD82" s="36"/>
      <c r="AE82" s="36"/>
      <c r="AF82" s="36"/>
      <c r="AG82" s="36"/>
      <c r="AH82" s="36"/>
      <c r="AI82" s="36"/>
      <c r="AJ82" s="36"/>
      <c r="AK82" s="36"/>
    </row>
    <row r="83" spans="1:41" ht="15.6" x14ac:dyDescent="0.3">
      <c r="A83" s="5"/>
      <c r="B83" s="7"/>
      <c r="C83" s="5"/>
      <c r="D83" s="5"/>
      <c r="E83" s="5"/>
      <c r="F83" s="5"/>
      <c r="G83" s="5"/>
      <c r="H83" s="5"/>
      <c r="I83" s="5"/>
      <c r="J83" s="5"/>
      <c r="K83" s="5"/>
      <c r="L83" s="5"/>
      <c r="M83" s="40"/>
      <c r="N83" s="40"/>
      <c r="O83" s="40"/>
      <c r="AL83" s="25"/>
      <c r="AM83" s="25"/>
      <c r="AN83" s="25"/>
      <c r="AO83" s="25"/>
    </row>
    <row r="84" spans="1:41" ht="15.6" x14ac:dyDescent="0.3">
      <c r="A84" s="5"/>
      <c r="B84" s="7"/>
      <c r="C84" s="5"/>
      <c r="D84" s="5"/>
      <c r="E84" s="5"/>
      <c r="F84" s="5"/>
      <c r="G84" s="5"/>
      <c r="H84" s="5"/>
      <c r="I84" s="5"/>
      <c r="J84" s="5"/>
      <c r="K84" s="5"/>
      <c r="L84" s="5"/>
      <c r="M84" s="40"/>
      <c r="N84" s="40"/>
      <c r="O84" s="40"/>
      <c r="AL84" s="25"/>
      <c r="AM84" s="25"/>
      <c r="AN84" s="25"/>
      <c r="AO84" s="25"/>
    </row>
    <row r="85" spans="1:41" ht="15.6" x14ac:dyDescent="0.3">
      <c r="A85" s="5"/>
      <c r="B85" s="7"/>
      <c r="C85" s="5"/>
      <c r="D85" s="5"/>
      <c r="E85" s="5"/>
      <c r="F85" s="5"/>
      <c r="G85" s="5"/>
      <c r="H85" s="5"/>
      <c r="I85" s="5"/>
      <c r="J85" s="5"/>
      <c r="K85" s="5"/>
      <c r="L85" s="5"/>
      <c r="M85" s="40"/>
      <c r="N85" s="40"/>
      <c r="O85" s="40"/>
      <c r="AL85" s="25"/>
      <c r="AM85" s="25"/>
      <c r="AN85" s="25"/>
      <c r="AO85" s="25"/>
    </row>
    <row r="86" spans="1:41" ht="15.6" x14ac:dyDescent="0.3">
      <c r="A86" s="5"/>
      <c r="B86" s="7"/>
      <c r="C86" s="5"/>
      <c r="D86" s="5"/>
      <c r="E86" s="5"/>
      <c r="F86" s="5"/>
      <c r="G86" s="5"/>
      <c r="H86" s="5"/>
      <c r="I86" s="5"/>
      <c r="J86" s="5"/>
      <c r="K86" s="5"/>
      <c r="L86" s="5"/>
      <c r="M86" s="40"/>
      <c r="N86" s="40"/>
      <c r="O86" s="40"/>
      <c r="AL86" s="25"/>
      <c r="AM86" s="25"/>
      <c r="AN86" s="25"/>
      <c r="AO86" s="25"/>
    </row>
    <row r="87" spans="1:41" x14ac:dyDescent="0.25">
      <c r="A87" s="5"/>
      <c r="B87" s="7"/>
      <c r="C87" s="5"/>
      <c r="D87" s="5"/>
      <c r="E87" s="5"/>
      <c r="F87" s="5"/>
      <c r="G87" s="5"/>
      <c r="H87" s="5"/>
      <c r="I87" s="5"/>
      <c r="J87" s="5"/>
      <c r="K87" s="5"/>
      <c r="L87" s="5"/>
      <c r="AL87" s="25"/>
      <c r="AM87" s="25"/>
      <c r="AN87" s="25"/>
      <c r="AO87" s="25"/>
    </row>
    <row r="88" spans="1:41" x14ac:dyDescent="0.25">
      <c r="A88" s="5"/>
      <c r="B88" s="7"/>
      <c r="C88" s="5"/>
      <c r="D88" s="5"/>
      <c r="E88" s="5"/>
      <c r="F88" s="5"/>
      <c r="G88" s="5"/>
      <c r="H88" s="5"/>
      <c r="I88" s="5"/>
      <c r="J88" s="5"/>
      <c r="K88" s="5"/>
      <c r="L88" s="5"/>
      <c r="AL88" s="25"/>
      <c r="AM88" s="25"/>
      <c r="AN88" s="25"/>
      <c r="AO88" s="25"/>
    </row>
    <row r="89" spans="1:41" x14ac:dyDescent="0.25">
      <c r="A89" s="5"/>
      <c r="B89" s="7"/>
      <c r="C89" s="5"/>
      <c r="D89" s="5"/>
      <c r="E89" s="5"/>
      <c r="F89" s="5"/>
      <c r="G89" s="5"/>
      <c r="H89" s="5"/>
      <c r="I89" s="5"/>
      <c r="J89" s="5"/>
      <c r="K89" s="5"/>
      <c r="L89" s="5"/>
      <c r="AL89" s="25"/>
      <c r="AM89" s="25"/>
      <c r="AN89" s="25"/>
      <c r="AO89" s="25"/>
    </row>
    <row r="90" spans="1:41" x14ac:dyDescent="0.25">
      <c r="A90" s="5"/>
      <c r="B90" s="7"/>
      <c r="C90" s="5"/>
      <c r="D90" s="5"/>
      <c r="E90" s="5"/>
      <c r="F90" s="5"/>
      <c r="G90" s="5"/>
      <c r="H90" s="5"/>
      <c r="I90" s="5"/>
      <c r="J90" s="5"/>
      <c r="K90" s="5"/>
      <c r="L90" s="5"/>
      <c r="AL90" s="25"/>
      <c r="AM90" s="25"/>
      <c r="AN90" s="25"/>
      <c r="AO90" s="25"/>
    </row>
    <row r="91" spans="1:41" x14ac:dyDescent="0.25">
      <c r="A91" s="5"/>
      <c r="B91" s="7"/>
      <c r="C91" s="5"/>
      <c r="D91" s="5"/>
      <c r="E91" s="5"/>
      <c r="F91" s="5"/>
      <c r="G91" s="5"/>
      <c r="H91" s="5"/>
      <c r="I91" s="5"/>
      <c r="J91" s="5"/>
      <c r="K91" s="5"/>
      <c r="L91" s="5"/>
      <c r="AL91" s="25"/>
      <c r="AM91" s="25"/>
      <c r="AN91" s="25"/>
      <c r="AO91" s="25"/>
    </row>
    <row r="92" spans="1:41" x14ac:dyDescent="0.25">
      <c r="A92" s="5"/>
      <c r="B92" s="7"/>
      <c r="C92" s="5"/>
      <c r="D92" s="5"/>
      <c r="E92" s="5"/>
      <c r="F92" s="5"/>
      <c r="G92" s="5"/>
      <c r="H92" s="5"/>
      <c r="I92" s="5"/>
      <c r="J92" s="5"/>
      <c r="K92" s="5"/>
      <c r="L92" s="5"/>
      <c r="AL92" s="25"/>
      <c r="AM92" s="25"/>
      <c r="AN92" s="25"/>
      <c r="AO92" s="25"/>
    </row>
    <row r="93" spans="1:41" x14ac:dyDescent="0.25">
      <c r="A93" s="5"/>
      <c r="B93" s="7"/>
      <c r="C93" s="5"/>
      <c r="D93" s="5"/>
      <c r="E93" s="5"/>
      <c r="F93" s="5"/>
      <c r="G93" s="5"/>
      <c r="H93" s="5"/>
      <c r="I93" s="5"/>
      <c r="J93" s="5"/>
      <c r="K93" s="5"/>
      <c r="L93" s="5"/>
      <c r="AL93" s="25"/>
      <c r="AM93" s="25"/>
      <c r="AN93" s="25"/>
      <c r="AO93" s="25"/>
    </row>
    <row r="94" spans="1:41" s="4" customFormat="1" x14ac:dyDescent="0.25">
      <c r="A94" s="5"/>
      <c r="B94" s="28"/>
      <c r="C94" s="6"/>
      <c r="D94" s="6"/>
      <c r="E94" s="5"/>
      <c r="F94" s="5"/>
      <c r="G94" s="5"/>
      <c r="H94" s="5"/>
      <c r="I94" s="5"/>
      <c r="J94" s="5"/>
      <c r="K94" s="5"/>
      <c r="L94" s="5"/>
      <c r="M94" s="8"/>
      <c r="N94" s="8"/>
      <c r="O94" s="8"/>
      <c r="P94" s="8"/>
      <c r="Q94" s="8"/>
      <c r="R94" s="8"/>
      <c r="S94" s="8"/>
      <c r="T94" s="8"/>
      <c r="U94" s="8"/>
      <c r="V94" s="8"/>
      <c r="W94" s="8"/>
      <c r="X94" s="8"/>
      <c r="Y94" s="8"/>
      <c r="Z94" s="8"/>
      <c r="AA94" s="8"/>
      <c r="AB94" s="8"/>
      <c r="AC94" s="8"/>
      <c r="AD94" s="8"/>
      <c r="AE94" s="8"/>
      <c r="AF94" s="8"/>
      <c r="AG94" s="8"/>
      <c r="AH94" s="8"/>
      <c r="AI94" s="8"/>
      <c r="AJ94" s="8"/>
      <c r="AK94" s="8"/>
      <c r="AL94" s="24"/>
      <c r="AM94" s="24"/>
      <c r="AN94" s="24"/>
      <c r="AO94" s="24"/>
    </row>
    <row r="95" spans="1:41" s="4" customFormat="1" x14ac:dyDescent="0.25">
      <c r="A95" s="5"/>
      <c r="B95" s="664"/>
      <c r="C95" s="664"/>
      <c r="D95" s="664"/>
      <c r="E95" s="5"/>
      <c r="F95" s="5"/>
      <c r="G95" s="5"/>
      <c r="H95" s="5"/>
      <c r="I95" s="5"/>
      <c r="J95" s="5"/>
      <c r="K95" s="5"/>
      <c r="L95" s="5"/>
      <c r="M95" s="8"/>
      <c r="N95" s="8"/>
      <c r="O95" s="8"/>
      <c r="P95" s="8"/>
      <c r="Q95" s="8"/>
      <c r="R95" s="8"/>
      <c r="S95" s="8"/>
      <c r="T95" s="8"/>
      <c r="U95" s="8"/>
      <c r="V95" s="8"/>
      <c r="W95" s="8"/>
      <c r="X95" s="8"/>
      <c r="Y95" s="8"/>
      <c r="Z95" s="8"/>
      <c r="AA95" s="8"/>
      <c r="AB95" s="8"/>
      <c r="AC95" s="8"/>
      <c r="AD95" s="8"/>
      <c r="AE95" s="8"/>
      <c r="AF95" s="8"/>
      <c r="AG95" s="8"/>
      <c r="AH95" s="8"/>
      <c r="AI95" s="8"/>
      <c r="AJ95" s="8"/>
      <c r="AK95" s="8"/>
      <c r="AL95" s="24"/>
      <c r="AM95" s="24"/>
      <c r="AN95" s="24"/>
      <c r="AO95" s="24"/>
    </row>
    <row r="96" spans="1:41" s="4" customFormat="1" x14ac:dyDescent="0.25">
      <c r="A96" s="5"/>
      <c r="B96" s="582"/>
      <c r="C96" s="582"/>
      <c r="D96" s="582"/>
      <c r="E96" s="5"/>
      <c r="F96" s="5"/>
      <c r="G96" s="5"/>
      <c r="H96" s="5"/>
      <c r="I96" s="5"/>
      <c r="J96" s="5"/>
      <c r="K96" s="5"/>
      <c r="L96" s="5"/>
      <c r="M96" s="8"/>
      <c r="N96" s="8"/>
      <c r="O96" s="8"/>
      <c r="P96" s="8"/>
      <c r="Q96" s="8"/>
      <c r="R96" s="8"/>
      <c r="S96" s="8"/>
      <c r="T96" s="8"/>
      <c r="U96" s="8"/>
      <c r="V96" s="8"/>
      <c r="W96" s="8"/>
      <c r="X96" s="8"/>
      <c r="Y96" s="8"/>
      <c r="Z96" s="8"/>
      <c r="AA96" s="8"/>
      <c r="AB96" s="8"/>
      <c r="AC96" s="8"/>
      <c r="AD96" s="8"/>
      <c r="AE96" s="8"/>
      <c r="AF96" s="8"/>
      <c r="AG96" s="8"/>
      <c r="AH96" s="8"/>
      <c r="AI96" s="8"/>
      <c r="AJ96" s="8"/>
      <c r="AK96" s="8"/>
      <c r="AL96" s="24"/>
      <c r="AM96" s="24"/>
      <c r="AN96" s="24"/>
      <c r="AO96" s="24"/>
    </row>
    <row r="97" spans="1:12" x14ac:dyDescent="0.25">
      <c r="A97" s="5"/>
      <c r="B97" s="7"/>
      <c r="C97" s="5"/>
      <c r="D97" s="5"/>
      <c r="E97" s="5"/>
      <c r="F97" s="5"/>
      <c r="G97" s="5"/>
      <c r="H97" s="5"/>
      <c r="I97" s="5"/>
      <c r="J97" s="5"/>
      <c r="K97" s="5"/>
      <c r="L97" s="5"/>
    </row>
    <row r="98" spans="1:12" x14ac:dyDescent="0.25">
      <c r="A98" s="5"/>
      <c r="B98" s="7"/>
      <c r="C98" s="5"/>
      <c r="D98" s="5"/>
      <c r="E98" s="5"/>
      <c r="F98" s="5"/>
      <c r="G98" s="5"/>
      <c r="H98" s="5"/>
      <c r="I98" s="5"/>
      <c r="J98" s="5"/>
      <c r="K98" s="5"/>
      <c r="L98" s="5"/>
    </row>
    <row r="99" spans="1:12" x14ac:dyDescent="0.25">
      <c r="A99" s="5"/>
      <c r="B99" s="7"/>
      <c r="C99" s="5"/>
      <c r="D99" s="5"/>
      <c r="E99" s="5"/>
      <c r="F99" s="5"/>
      <c r="G99" s="5"/>
      <c r="H99" s="5"/>
      <c r="I99" s="5"/>
      <c r="J99" s="5"/>
      <c r="K99" s="5"/>
      <c r="L99" s="5"/>
    </row>
    <row r="100" spans="1:12" x14ac:dyDescent="0.25">
      <c r="A100" s="5"/>
      <c r="B100" s="7"/>
      <c r="C100" s="5"/>
      <c r="D100" s="5"/>
      <c r="E100" s="5"/>
      <c r="F100" s="5"/>
      <c r="G100" s="5"/>
      <c r="H100" s="5"/>
      <c r="I100" s="5"/>
      <c r="J100" s="5"/>
      <c r="K100" s="5"/>
      <c r="L100" s="5"/>
    </row>
    <row r="101" spans="1:12" x14ac:dyDescent="0.25">
      <c r="A101" s="5"/>
      <c r="B101" s="7"/>
      <c r="C101" s="5"/>
      <c r="D101" s="5"/>
      <c r="E101" s="5"/>
      <c r="F101" s="5"/>
      <c r="G101" s="5"/>
      <c r="H101" s="5"/>
      <c r="I101" s="5"/>
      <c r="J101" s="5"/>
      <c r="K101" s="5"/>
      <c r="L101" s="5"/>
    </row>
    <row r="102" spans="1:12" x14ac:dyDescent="0.25">
      <c r="A102" s="5"/>
      <c r="B102" s="7"/>
      <c r="C102" s="5"/>
      <c r="D102" s="5"/>
      <c r="E102" s="5"/>
      <c r="F102" s="5"/>
      <c r="G102" s="5"/>
      <c r="H102" s="5"/>
      <c r="I102" s="5"/>
      <c r="J102" s="5"/>
      <c r="K102" s="5"/>
      <c r="L102" s="5"/>
    </row>
    <row r="103" spans="1:12" x14ac:dyDescent="0.25">
      <c r="A103" s="5"/>
      <c r="B103" s="7"/>
      <c r="C103" s="5"/>
      <c r="D103" s="5"/>
      <c r="E103" s="5"/>
      <c r="F103" s="5"/>
      <c r="G103" s="5"/>
      <c r="H103" s="5"/>
      <c r="I103" s="5"/>
      <c r="J103" s="5"/>
      <c r="K103" s="5"/>
      <c r="L103" s="5"/>
    </row>
    <row r="104" spans="1:12" x14ac:dyDescent="0.25">
      <c r="A104" s="5"/>
      <c r="B104" s="7"/>
      <c r="C104" s="5"/>
      <c r="D104" s="5"/>
      <c r="E104" s="5"/>
      <c r="F104" s="5"/>
      <c r="G104" s="5"/>
      <c r="H104" s="5"/>
      <c r="I104" s="5"/>
      <c r="J104" s="5"/>
      <c r="K104" s="5"/>
      <c r="L104" s="5"/>
    </row>
    <row r="105" spans="1:12" x14ac:dyDescent="0.25">
      <c r="A105" s="5"/>
      <c r="B105" s="7"/>
      <c r="C105" s="5"/>
      <c r="D105" s="5"/>
      <c r="E105" s="5"/>
      <c r="F105" s="5"/>
      <c r="G105" s="5"/>
      <c r="H105" s="5"/>
      <c r="I105" s="5"/>
      <c r="J105" s="5"/>
      <c r="K105" s="5"/>
      <c r="L105" s="5"/>
    </row>
    <row r="106" spans="1:12" x14ac:dyDescent="0.25">
      <c r="A106" s="5"/>
      <c r="B106" s="7"/>
      <c r="C106" s="5"/>
      <c r="D106" s="5"/>
      <c r="E106" s="5"/>
      <c r="F106" s="5"/>
      <c r="G106" s="5"/>
      <c r="H106" s="5"/>
      <c r="I106" s="5"/>
      <c r="J106" s="5"/>
      <c r="K106" s="5"/>
      <c r="L106" s="5"/>
    </row>
    <row r="107" spans="1:12" x14ac:dyDescent="0.25">
      <c r="A107" s="5"/>
      <c r="B107" s="7"/>
      <c r="C107" s="5"/>
      <c r="D107" s="5"/>
      <c r="E107" s="5"/>
      <c r="F107" s="5"/>
      <c r="G107" s="5"/>
      <c r="H107" s="5"/>
      <c r="I107" s="5"/>
      <c r="J107" s="5"/>
      <c r="K107" s="5"/>
      <c r="L107" s="5"/>
    </row>
    <row r="108" spans="1:12" x14ac:dyDescent="0.25">
      <c r="A108" s="5"/>
      <c r="B108" s="7"/>
      <c r="C108" s="5"/>
      <c r="D108" s="5"/>
      <c r="E108" s="5"/>
      <c r="F108" s="5"/>
      <c r="G108" s="5"/>
      <c r="H108" s="5"/>
      <c r="I108" s="5"/>
      <c r="J108" s="5"/>
      <c r="K108" s="5"/>
      <c r="L108" s="5"/>
    </row>
    <row r="109" spans="1:12" x14ac:dyDescent="0.25">
      <c r="A109" s="5"/>
      <c r="B109" s="7"/>
      <c r="C109" s="5"/>
      <c r="D109" s="5"/>
      <c r="E109" s="5"/>
      <c r="F109" s="5"/>
      <c r="G109" s="5"/>
      <c r="H109" s="5"/>
      <c r="I109" s="5"/>
      <c r="J109" s="5"/>
      <c r="K109" s="5"/>
      <c r="L109" s="5"/>
    </row>
    <row r="110" spans="1:12" x14ac:dyDescent="0.25">
      <c r="A110" s="5"/>
      <c r="B110" s="7"/>
      <c r="C110" s="5"/>
      <c r="D110" s="5"/>
      <c r="E110" s="5"/>
      <c r="F110" s="5"/>
      <c r="G110" s="5"/>
      <c r="H110" s="5"/>
      <c r="I110" s="5"/>
      <c r="J110" s="5"/>
      <c r="K110" s="5"/>
      <c r="L110" s="5"/>
    </row>
    <row r="111" spans="1:12" x14ac:dyDescent="0.25">
      <c r="A111" s="5"/>
      <c r="B111" s="7"/>
      <c r="C111" s="5"/>
      <c r="D111" s="5"/>
      <c r="E111" s="5"/>
      <c r="F111" s="5"/>
      <c r="G111" s="5"/>
      <c r="H111" s="5"/>
      <c r="I111" s="5"/>
      <c r="J111" s="5"/>
      <c r="K111" s="5"/>
      <c r="L111" s="5"/>
    </row>
    <row r="112" spans="1:12" x14ac:dyDescent="0.25">
      <c r="A112" s="5"/>
      <c r="B112" s="7"/>
      <c r="C112" s="5"/>
      <c r="D112" s="5"/>
      <c r="E112" s="5"/>
      <c r="F112" s="5"/>
      <c r="G112" s="5"/>
      <c r="H112" s="5"/>
      <c r="I112" s="5"/>
      <c r="J112" s="5"/>
      <c r="K112" s="5"/>
      <c r="L112" s="5"/>
    </row>
    <row r="113" spans="1:12" x14ac:dyDescent="0.25">
      <c r="A113" s="5"/>
      <c r="B113" s="7"/>
      <c r="C113" s="5"/>
      <c r="D113" s="5"/>
      <c r="E113" s="5"/>
      <c r="F113" s="5"/>
      <c r="G113" s="5"/>
      <c r="H113" s="5"/>
      <c r="I113" s="5"/>
      <c r="J113" s="5"/>
      <c r="K113" s="5"/>
      <c r="L113" s="5"/>
    </row>
    <row r="114" spans="1:12" x14ac:dyDescent="0.25">
      <c r="A114" s="5"/>
      <c r="B114" s="7"/>
      <c r="C114" s="5"/>
      <c r="D114" s="5"/>
      <c r="E114" s="5"/>
      <c r="F114" s="5"/>
      <c r="G114" s="5"/>
      <c r="H114" s="5"/>
      <c r="I114" s="5"/>
      <c r="J114" s="5"/>
      <c r="K114" s="5"/>
      <c r="L114" s="5"/>
    </row>
    <row r="115" spans="1:12" x14ac:dyDescent="0.25">
      <c r="A115" s="5"/>
      <c r="B115" s="7"/>
      <c r="C115" s="5"/>
      <c r="D115" s="5"/>
      <c r="E115" s="5"/>
      <c r="F115" s="5"/>
      <c r="G115" s="5"/>
      <c r="H115" s="5"/>
      <c r="I115" s="5"/>
      <c r="J115" s="5"/>
      <c r="K115" s="5"/>
      <c r="L115" s="5"/>
    </row>
    <row r="116" spans="1:12" x14ac:dyDescent="0.25">
      <c r="A116" s="5"/>
      <c r="B116" s="7"/>
      <c r="C116" s="5"/>
      <c r="D116" s="5"/>
      <c r="E116" s="5"/>
      <c r="F116" s="5"/>
      <c r="G116" s="5"/>
      <c r="H116" s="5"/>
      <c r="I116" s="5"/>
      <c r="J116" s="5"/>
      <c r="K116" s="5"/>
      <c r="L116" s="5"/>
    </row>
    <row r="117" spans="1:12" x14ac:dyDescent="0.25">
      <c r="A117" s="5"/>
      <c r="B117" s="7"/>
      <c r="C117" s="5"/>
      <c r="D117" s="5"/>
      <c r="E117" s="5"/>
      <c r="F117" s="5"/>
      <c r="G117" s="5"/>
      <c r="H117" s="5"/>
      <c r="I117" s="5"/>
      <c r="J117" s="5"/>
      <c r="K117" s="5"/>
      <c r="L117" s="5"/>
    </row>
    <row r="118" spans="1:12" x14ac:dyDescent="0.25">
      <c r="A118" s="5"/>
      <c r="B118" s="7"/>
      <c r="C118" s="5"/>
      <c r="D118" s="5"/>
      <c r="E118" s="5"/>
      <c r="F118" s="5"/>
      <c r="G118" s="5"/>
      <c r="H118" s="5"/>
      <c r="I118" s="5"/>
      <c r="J118" s="5"/>
      <c r="K118" s="5"/>
      <c r="L118" s="5"/>
    </row>
    <row r="119" spans="1:12" x14ac:dyDescent="0.25">
      <c r="A119" s="5"/>
      <c r="B119" s="7"/>
      <c r="C119" s="5"/>
      <c r="D119" s="5"/>
      <c r="E119" s="5"/>
      <c r="F119" s="5"/>
      <c r="G119" s="5"/>
      <c r="H119" s="5"/>
      <c r="I119" s="5"/>
      <c r="J119" s="5"/>
      <c r="K119" s="5"/>
      <c r="L119" s="5"/>
    </row>
    <row r="120" spans="1:12" x14ac:dyDescent="0.25">
      <c r="A120" s="5"/>
      <c r="B120" s="7"/>
      <c r="C120" s="5"/>
      <c r="D120" s="5"/>
      <c r="E120" s="5"/>
      <c r="F120" s="5"/>
      <c r="G120" s="5"/>
      <c r="H120" s="5"/>
      <c r="I120" s="5"/>
      <c r="J120" s="5"/>
      <c r="K120" s="5"/>
      <c r="L120" s="5"/>
    </row>
    <row r="121" spans="1:12" x14ac:dyDescent="0.25">
      <c r="A121" s="5"/>
      <c r="B121" s="7"/>
      <c r="C121" s="5"/>
      <c r="D121" s="5"/>
      <c r="E121" s="5"/>
      <c r="F121" s="5"/>
      <c r="G121" s="5"/>
      <c r="H121" s="5"/>
      <c r="I121" s="5"/>
      <c r="J121" s="5"/>
      <c r="K121" s="5"/>
      <c r="L121" s="5"/>
    </row>
    <row r="122" spans="1:12" x14ac:dyDescent="0.25">
      <c r="A122" s="5"/>
      <c r="B122" s="7"/>
      <c r="C122" s="5"/>
      <c r="D122" s="5"/>
      <c r="E122" s="5"/>
      <c r="F122" s="5"/>
      <c r="G122" s="5"/>
      <c r="H122" s="5"/>
      <c r="I122" s="5"/>
      <c r="J122" s="5"/>
      <c r="K122" s="5"/>
      <c r="L122" s="5"/>
    </row>
    <row r="123" spans="1:12" x14ac:dyDescent="0.25">
      <c r="A123" s="5"/>
      <c r="B123" s="7"/>
      <c r="C123" s="5"/>
      <c r="D123" s="5"/>
      <c r="E123" s="5"/>
      <c r="F123" s="5"/>
      <c r="G123" s="5"/>
      <c r="H123" s="5"/>
      <c r="I123" s="5"/>
      <c r="J123" s="5"/>
      <c r="K123" s="5"/>
      <c r="L123" s="5"/>
    </row>
    <row r="124" spans="1:12" x14ac:dyDescent="0.25">
      <c r="A124" s="5"/>
      <c r="B124" s="7"/>
      <c r="C124" s="5"/>
      <c r="D124" s="5"/>
      <c r="E124" s="5"/>
      <c r="F124" s="5"/>
      <c r="G124" s="5"/>
      <c r="H124" s="5"/>
      <c r="I124" s="5"/>
      <c r="J124" s="5"/>
      <c r="K124" s="5"/>
      <c r="L124" s="5"/>
    </row>
    <row r="125" spans="1:12" x14ac:dyDescent="0.25">
      <c r="A125" s="5"/>
      <c r="B125" s="7"/>
      <c r="C125" s="5"/>
      <c r="D125" s="5"/>
      <c r="E125" s="5"/>
      <c r="F125" s="5"/>
      <c r="G125" s="5"/>
      <c r="H125" s="5"/>
      <c r="I125" s="5"/>
      <c r="J125" s="5"/>
      <c r="K125" s="5"/>
      <c r="L125" s="5"/>
    </row>
    <row r="126" spans="1:12" x14ac:dyDescent="0.25">
      <c r="A126" s="5"/>
      <c r="B126" s="7"/>
      <c r="C126" s="5"/>
      <c r="D126" s="5"/>
      <c r="E126" s="5"/>
      <c r="F126" s="5"/>
      <c r="G126" s="5"/>
      <c r="H126" s="5"/>
      <c r="I126" s="5"/>
      <c r="J126" s="5"/>
      <c r="K126" s="5"/>
      <c r="L126" s="5"/>
    </row>
  </sheetData>
  <mergeCells count="32">
    <mergeCell ref="B95:D95"/>
    <mergeCell ref="B96:D96"/>
    <mergeCell ref="A19:C19"/>
    <mergeCell ref="A70:B70"/>
    <mergeCell ref="C1:K1"/>
    <mergeCell ref="C82:F82"/>
    <mergeCell ref="A20:F20"/>
    <mergeCell ref="A28:B28"/>
    <mergeCell ref="A30:A31"/>
    <mergeCell ref="B30:K31"/>
    <mergeCell ref="C43:D43"/>
    <mergeCell ref="I48:J48"/>
    <mergeCell ref="C7:D7"/>
    <mergeCell ref="C10:D10"/>
    <mergeCell ref="B72:C72"/>
    <mergeCell ref="C79:F79"/>
    <mergeCell ref="C80:F80"/>
    <mergeCell ref="C81:F81"/>
    <mergeCell ref="D71:F71"/>
    <mergeCell ref="C15:D15"/>
    <mergeCell ref="C16:D16"/>
    <mergeCell ref="C17:D17"/>
    <mergeCell ref="B2:D2"/>
    <mergeCell ref="M71:O71"/>
    <mergeCell ref="G71:I71"/>
    <mergeCell ref="J71:L71"/>
    <mergeCell ref="I63:J63"/>
    <mergeCell ref="F2:G2"/>
    <mergeCell ref="H2:I2"/>
    <mergeCell ref="J2:K2"/>
    <mergeCell ref="A5:B5"/>
    <mergeCell ref="C12:D12"/>
  </mergeCells>
  <conditionalFormatting sqref="E12">
    <cfRule type="containsText" dxfId="10" priority="23" operator="containsText" text="No">
      <formula>NOT(ISERROR(SEARCH("No",E12)))</formula>
    </cfRule>
  </conditionalFormatting>
  <conditionalFormatting sqref="E15">
    <cfRule type="containsText" dxfId="9" priority="22" operator="containsText" text="No">
      <formula>NOT(ISERROR(SEARCH("No",E15)))</formula>
    </cfRule>
  </conditionalFormatting>
  <conditionalFormatting sqref="E64:E65">
    <cfRule type="containsText" dxfId="8" priority="18" operator="containsText" text="No">
      <formula>NOT(ISERROR(SEARCH("No",E64)))</formula>
    </cfRule>
  </conditionalFormatting>
  <conditionalFormatting sqref="E67">
    <cfRule type="containsText" dxfId="7" priority="6" operator="containsText" text="No">
      <formula>NOT(ISERROR(SEARCH("No",E67)))</formula>
    </cfRule>
  </conditionalFormatting>
  <conditionalFormatting sqref="E74:E75">
    <cfRule type="containsText" dxfId="6" priority="1" operator="containsText" text="No">
      <formula>NOT(ISERROR(SEARCH("No",E74)))</formula>
    </cfRule>
  </conditionalFormatting>
  <conditionalFormatting sqref="E77">
    <cfRule type="containsText" dxfId="5" priority="12" operator="containsText" text="No">
      <formula>NOT(ISERROR(SEARCH("No",E77)))</formula>
    </cfRule>
  </conditionalFormatting>
  <conditionalFormatting sqref="H74:H75">
    <cfRule type="containsText" dxfId="4" priority="2" operator="containsText" text="No">
      <formula>NOT(ISERROR(SEARCH("No",H74)))</formula>
    </cfRule>
  </conditionalFormatting>
  <conditionalFormatting sqref="H77">
    <cfRule type="containsText" dxfId="3" priority="17" operator="containsText" text="No">
      <formula>NOT(ISERROR(SEARCH("No",H77)))</formula>
    </cfRule>
  </conditionalFormatting>
  <conditionalFormatting sqref="K74:K75">
    <cfRule type="containsText" dxfId="2" priority="4" operator="containsText" text="No">
      <formula>NOT(ISERROR(SEARCH("No",K74)))</formula>
    </cfRule>
  </conditionalFormatting>
  <conditionalFormatting sqref="K77">
    <cfRule type="containsText" dxfId="1" priority="11" operator="containsText" text="No">
      <formula>NOT(ISERROR(SEARCH("No",K77)))</formula>
    </cfRule>
  </conditionalFormatting>
  <conditionalFormatting sqref="N74:N75">
    <cfRule type="containsText" dxfId="0" priority="3" operator="containsText" text="No">
      <formula>NOT(ISERROR(SEARCH("No",N74)))</formula>
    </cfRule>
  </conditionalFormatting>
  <dataValidations count="10">
    <dataValidation type="whole" allowBlank="1" showInputMessage="1" showErrorMessage="1" errorTitle="Not a number" error="Enter the Envelope Contribution for this licence" sqref="G43 E36:E42" xr:uid="{EA52875B-BDD1-4C4C-AAE5-69ACDB13A640}">
      <formula1>0</formula1>
      <formula2>999999999999999</formula2>
    </dataValidation>
    <dataValidation type="list" allowBlank="1" showInputMessage="1" showErrorMessage="1" sqref="F12" xr:uid="{FAA6F74D-F669-4F95-ABF7-6E134446D1D1}">
      <formula1>#REF!</formula1>
    </dataValidation>
    <dataValidation type="date" allowBlank="1" showInputMessage="1" showErrorMessage="1" promptTitle="Date" prompt="ex. Y-M-D ou D-M-Y" sqref="E22:E23" xr:uid="{6A4E606F-A39D-4E94-9FCD-4CEEF28A223A}">
      <formula1>36526</formula1>
      <formula2>401749</formula2>
    </dataValidation>
    <dataValidation type="decimal" allowBlank="1" showInputMessage="1" showErrorMessage="1" errorTitle="Not a number" error="Enter the Envelope Contribution for this licence" sqref="C22:C23" xr:uid="{395B8E14-281B-4623-B2EF-A238E6586851}">
      <formula1>0</formula1>
      <formula2>999999999999999</formula2>
    </dataValidation>
    <dataValidation type="list" allowBlank="1" showInputMessage="1" showErrorMessage="1" sqref="E15 E12 E10" xr:uid="{2D00BC0E-9DD6-4CFF-BE24-7B2D7D4B2BC3}">
      <formula1>$H$66:$H$67</formula1>
    </dataValidation>
    <dataValidation type="whole" allowBlank="1" showInputMessage="1" showErrorMessage="1" sqref="H22:H27" xr:uid="{37D2D53E-EC7B-4282-9D3C-737D8EA71FD3}">
      <formula1>0</formula1>
      <formula2>999</formula2>
    </dataValidation>
    <dataValidation allowBlank="1" showInputMessage="1" showErrorMessage="1" promptTitle="# of Months" prompt="Enter adjusted exclusivity in &quot;number of months&quot;." sqref="J36:J41" xr:uid="{7BDC73D2-6B5A-4476-B472-B43D5FDF5AE6}"/>
    <dataValidation type="whole" allowBlank="1" showInputMessage="1" showErrorMessage="1" promptTitle="# of months" prompt="Enter the licence term in months. Equations are allowable (i.e. =6*12)" sqref="G22:G27" xr:uid="{36015D5D-1381-469B-B4FB-C6EE2F2EB124}">
      <formula1>1</formula1>
      <formula2>999</formula2>
    </dataValidation>
    <dataValidation type="decimal" allowBlank="1" showErrorMessage="1" errorTitle="Not a number" error="Enter the Envelope Contribution for this licence" sqref="C27 C24:C25" xr:uid="{DE883081-651F-48BB-8041-209B60562AA2}">
      <formula1>0</formula1>
      <formula2>999999999999999</formula2>
    </dataValidation>
    <dataValidation type="date" allowBlank="1" showInputMessage="1" showErrorMessage="1" promptTitle="Date" prompt="Enter in date format, i.e. Y-M-D or D-M-Y." sqref="E24:E27" xr:uid="{9E19FF23-17BF-4FA4-AC0D-BE0C765A7AB9}">
      <formula1>36526</formula1>
      <formula2>401749</formula2>
    </dataValidation>
  </dataValidations>
  <pageMargins left="0.70866141732283472" right="0.70866141732283472" top="0.74803149606299213" bottom="0.74803149606299213" header="0.31496062992125984" footer="0.31496062992125984"/>
  <pageSetup scale="61" fitToHeight="3" orientation="landscape" horizontalDpi="1200" verticalDpi="1200" r:id="rId1"/>
  <rowBreaks count="2" manualBreakCount="2">
    <brk id="32" max="14" man="1"/>
    <brk id="68"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2</xdr:col>
                    <xdr:colOff>38100</xdr:colOff>
                    <xdr:row>3</xdr:row>
                    <xdr:rowOff>60960</xdr:rowOff>
                  </from>
                  <to>
                    <xdr:col>4</xdr:col>
                    <xdr:colOff>784860</xdr:colOff>
                    <xdr:row>5</xdr:row>
                    <xdr:rowOff>7620</xdr:rowOff>
                  </to>
                </anchor>
              </controlPr>
            </control>
          </mc:Choice>
        </mc:AlternateContent>
        <mc:AlternateContent xmlns:mc="http://schemas.openxmlformats.org/markup-compatibility/2006">
          <mc:Choice Requires="x14">
            <control shapeId="2050" r:id="rId5" name="Drop Down 2">
              <controlPr locked="0" defaultSize="0" autoLine="0" autoPict="0">
                <anchor moveWithCells="1">
                  <from>
                    <xdr:col>1</xdr:col>
                    <xdr:colOff>1592580</xdr:colOff>
                    <xdr:row>12</xdr:row>
                    <xdr:rowOff>7620</xdr:rowOff>
                  </from>
                  <to>
                    <xdr:col>4</xdr:col>
                    <xdr:colOff>7620</xdr:colOff>
                    <xdr:row>13</xdr:row>
                    <xdr:rowOff>22860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fSourcePath xmlns="94ffc4b0-5353-4349-8cc3-8e471de1b72c" xsi:nil="true"/>
    <IconOverlay xmlns="http://schemas.microsoft.com/sharepoint/v4" xsi:nil="true"/>
    <TaxCatchAll xmlns="484c8c59-755d-4516-b8d2-1621b38262b4">
      <Value>16</Value>
      <Value>12</Value>
    </TaxCatchAll>
    <c1c276be9cfa481895358bbd606e8e03 xmlns="ecb119d4-d563-4bdc-ad82-2d690c88c5f7">
      <Terms xmlns="http://schemas.microsoft.com/office/infopath/2007/PartnerControls">
        <TermInfo xmlns="http://schemas.microsoft.com/office/infopath/2007/PartnerControls">
          <TermName xmlns="http://schemas.microsoft.com/office/infopath/2007/PartnerControls">APFMC</TermName>
          <TermId xmlns="http://schemas.microsoft.com/office/infopath/2007/PartnerControls">5e323734-3c20-4f43-979b-7ae025a18a69</TermId>
        </TermInfo>
      </Terms>
    </c1c276be9cfa481895358bbd606e8e03>
    <lcf76f155ced4ddcb4097134ff3c332f xmlns="7b2bf855-4b99-4523-8a28-c0526f8a6830">
      <Terms xmlns="http://schemas.microsoft.com/office/infopath/2007/PartnerControls"/>
    </lcf76f155ced4ddcb4097134ff3c332f>
    <TfRevision xmlns="94ffc4b0-5353-4349-8cc3-8e471de1b72c" xsi:nil="true"/>
    <f5f81750012343d1806eba8e7b10aae7 xmlns="ecb119d4-d563-4bdc-ad82-2d690c88c5f7">
      <Terms xmlns="http://schemas.microsoft.com/office/infopath/2007/PartnerControls"/>
    </f5f81750012343d1806eba8e7b10aae7>
    <f2915d3f92ea4bb79247451729792765 xmlns="ecb119d4-d563-4bdc-ad82-2d690c88c5f7">
      <Terms xmlns="http://schemas.microsoft.com/office/infopath/2007/PartnerControls"/>
    </f2915d3f92ea4bb79247451729792765>
    <j5f5c22b761e4082b8e8a133044a7d58 xmlns="ecb119d4-d563-4bdc-ad82-2d690c88c5f7">
      <Terms xmlns="http://schemas.microsoft.com/office/infopath/2007/PartnerControls">
        <TermInfo xmlns="http://schemas.microsoft.com/office/infopath/2007/PartnerControls">
          <TermName xmlns="http://schemas.microsoft.com/office/infopath/2007/PartnerControls">Analysis and Contracting</TermName>
          <TermId xmlns="http://schemas.microsoft.com/office/infopath/2007/PartnerControls">f8978233-d840-4582-836a-26dd0dc426dc</TermId>
        </TermInfo>
      </Terms>
    </j5f5c22b761e4082b8e8a133044a7d58>
    <TfPeriod xmlns="94ffc4b0-5353-4349-8cc3-8e471de1b72c" xsi:nil="true"/>
    <_dlc_DocId xmlns="e27b0c4a-e52c-4a9d-a1f2-444a905929e2">CMFPA-1271669082-30936</_dlc_DocId>
    <_dlc_DocIdUrl xmlns="e27b0c4a-e52c-4a9d-a1f2-444a905929e2">
      <Url>https://telefilm.sharepoint.com/sites/T_APFMC-CMFPA/_layouts/15/DocIdRedir.aspx?ID=CMFPA-1271669082-30936</Url>
      <Description>CMFPA-1271669082-30936</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TeleDoc" ma:contentTypeID="0x0101007C0EA845696D1948BDEEFC7B350361630100B08C5A147E46AA43866F3438FE350128" ma:contentTypeVersion="24" ma:contentTypeDescription="Create a new document." ma:contentTypeScope="" ma:versionID="39fbdf46a9865b6b76d1204b5852872f">
  <xsd:schema xmlns:xsd="http://www.w3.org/2001/XMLSchema" xmlns:xs="http://www.w3.org/2001/XMLSchema" xmlns:p="http://schemas.microsoft.com/office/2006/metadata/properties" xmlns:ns2="ecb119d4-d563-4bdc-ad82-2d690c88c5f7" xmlns:ns3="484c8c59-755d-4516-b8d2-1621b38262b4" xmlns:ns4="e27b0c4a-e52c-4a9d-a1f2-444a905929e2" xmlns:ns5="94ffc4b0-5353-4349-8cc3-8e471de1b72c" xmlns:ns6="7b2bf855-4b99-4523-8a28-c0526f8a6830" xmlns:ns7="http://schemas.microsoft.com/sharepoint/v4" targetNamespace="http://schemas.microsoft.com/office/2006/metadata/properties" ma:root="true" ma:fieldsID="5898535b504524cc298469d0c983656a" ns2:_="" ns3:_="" ns4:_="" ns5:_="" ns6:_="" ns7:_="">
    <xsd:import namespace="ecb119d4-d563-4bdc-ad82-2d690c88c5f7"/>
    <xsd:import namespace="484c8c59-755d-4516-b8d2-1621b38262b4"/>
    <xsd:import namespace="e27b0c4a-e52c-4a9d-a1f2-444a905929e2"/>
    <xsd:import namespace="94ffc4b0-5353-4349-8cc3-8e471de1b72c"/>
    <xsd:import namespace="7b2bf855-4b99-4523-8a28-c0526f8a6830"/>
    <xsd:import namespace="http://schemas.microsoft.com/sharepoint/v4"/>
    <xsd:element name="properties">
      <xsd:complexType>
        <xsd:sequence>
          <xsd:element name="documentManagement">
            <xsd:complexType>
              <xsd:all>
                <xsd:element ref="ns2:c1c276be9cfa481895358bbd606e8e03" minOccurs="0"/>
                <xsd:element ref="ns3:TaxCatchAll" minOccurs="0"/>
                <xsd:element ref="ns3:TaxCatchAllLabel" minOccurs="0"/>
                <xsd:element ref="ns2:j5f5c22b761e4082b8e8a133044a7d58" minOccurs="0"/>
                <xsd:element ref="ns5:TfRevision" minOccurs="0"/>
                <xsd:element ref="ns5:TfPeriod" minOccurs="0"/>
                <xsd:element ref="ns2:f5f81750012343d1806eba8e7b10aae7" minOccurs="0"/>
                <xsd:element ref="ns2:f2915d3f92ea4bb79247451729792765" minOccurs="0"/>
                <xsd:element ref="ns5:TfSourcePath"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DateTaken" minOccurs="0"/>
                <xsd:element ref="ns6:MediaLengthInSeconds" minOccurs="0"/>
                <xsd:element ref="ns6:MediaServiceOCR" minOccurs="0"/>
                <xsd:element ref="ns6:MediaServiceGenerationTime" minOccurs="0"/>
                <xsd:element ref="ns6:MediaServiceEventHashCode" minOccurs="0"/>
                <xsd:element ref="ns7:IconOverlay" minOccurs="0"/>
                <xsd:element ref="ns4:_dlc_DocId" minOccurs="0"/>
                <xsd:element ref="ns4:_dlc_DocIdUrl" minOccurs="0"/>
                <xsd:element ref="ns4:_dlc_DocIdPersistId"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b119d4-d563-4bdc-ad82-2d690c88c5f7" elementFormDefault="qualified">
    <xsd:import namespace="http://schemas.microsoft.com/office/2006/documentManagement/types"/>
    <xsd:import namespace="http://schemas.microsoft.com/office/infopath/2007/PartnerControls"/>
    <xsd:element name="c1c276be9cfa481895358bbd606e8e03" ma:index="8" nillable="true" ma:taxonomy="true" ma:internalName="c1c276be9cfa481895358bbd606e8e03" ma:taxonomyFieldName="TfBusinessProcess" ma:displayName="Business Process" ma:default="" ma:fieldId="{c1c276be-9cfa-4818-9535-8bbd606e8e03}" ma:sspId="7f0aa716-bba0-4bb8-a561-918f9f9bf113" ma:termSetId="ed0ad9fd-18c4-4ad5-951f-e822bc0acbc9" ma:anchorId="00000000-0000-0000-0000-000000000000" ma:open="false" ma:isKeyword="false">
      <xsd:complexType>
        <xsd:sequence>
          <xsd:element ref="pc:Terms" minOccurs="0" maxOccurs="1"/>
        </xsd:sequence>
      </xsd:complexType>
    </xsd:element>
    <xsd:element name="j5f5c22b761e4082b8e8a133044a7d58" ma:index="12" nillable="true" ma:taxonomy="true" ma:internalName="j5f5c22b761e4082b8e8a133044a7d58" ma:taxonomyFieldName="TfClassification" ma:displayName="Classification" ma:default="" ma:fieldId="{35f5c22b-761e-4082-b8e8-a133044a7d58}" ma:sspId="7f0aa716-bba0-4bb8-a561-918f9f9bf113" ma:termSetId="2113eb4f-eb0a-42e0-91a3-4320612ce358" ma:anchorId="4488faba-ddb0-4a07-bab3-5b07a01bbda2" ma:open="false" ma:isKeyword="false">
      <xsd:complexType>
        <xsd:sequence>
          <xsd:element ref="pc:Terms" minOccurs="0" maxOccurs="1"/>
        </xsd:sequence>
      </xsd:complexType>
    </xsd:element>
    <xsd:element name="f5f81750012343d1806eba8e7b10aae7" ma:index="16" nillable="true" ma:taxonomy="true" ma:internalName="f5f81750012343d1806eba8e7b10aae7" ma:taxonomyFieldName="TfDocType" ma:displayName="Document Type" ma:default="" ma:fieldId="{f5f81750-0123-43d1-806e-ba8e7b10aae7}" ma:sspId="7f0aa716-bba0-4bb8-a561-918f9f9bf113" ma:termSetId="516db3bc-1f56-4005-9466-6bd52177fb3d" ma:anchorId="4488faba-ddb0-4a07-bab3-5b07a01bbda2" ma:open="false" ma:isKeyword="false">
      <xsd:complexType>
        <xsd:sequence>
          <xsd:element ref="pc:Terms" minOccurs="0" maxOccurs="1"/>
        </xsd:sequence>
      </xsd:complexType>
    </xsd:element>
    <xsd:element name="f2915d3f92ea4bb79247451729792765" ma:index="18" nillable="true" ma:taxonomy="true" ma:internalName="f2915d3f92ea4bb79247451729792765" ma:taxonomyFieldName="TfProject" ma:displayName="Project" ma:default="" ma:fieldId="{f2915d3f-92ea-4bb7-9247-451729792765}" ma:sspId="7f0aa716-bba0-4bb8-a561-918f9f9bf113" ma:termSetId="496cdf85-4955-4878-95d4-a5a02def46d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84c8c59-755d-4516-b8d2-1621b38262b4"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8d0a488d-ccec-4866-9823-061a664d4d51}" ma:internalName="TaxCatchAll" ma:showField="CatchAllData" ma:web="e27b0c4a-e52c-4a9d-a1f2-444a905929e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d0a488d-ccec-4866-9823-061a664d4d51}" ma:internalName="TaxCatchAllLabel" ma:readOnly="true" ma:showField="CatchAllDataLabel" ma:web="e27b0c4a-e52c-4a9d-a1f2-444a905929e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7b0c4a-e52c-4a9d-a1f2-444a905929e2" elementFormDefault="qualified">
    <xsd:import namespace="http://schemas.microsoft.com/office/2006/documentManagement/types"/>
    <xsd:import namespace="http://schemas.microsoft.com/office/infopath/2007/PartnerControls"/>
    <xsd:element name="SharedWithUsers" ma:index="2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Partagé avec détails" ma:internalName="SharedWithDetails" ma:readOnly="true">
      <xsd:simpleType>
        <xsd:restriction base="dms:Note">
          <xsd:maxLength value="255"/>
        </xsd:restriction>
      </xsd:simpleType>
    </xsd:element>
    <xsd:element name="_dlc_DocId" ma:index="32" nillable="true" ma:displayName="Valeur d’ID de document" ma:description="Valeur de l’ID de document affecté à cet élément." ma:indexed="true" ma:internalName="_dlc_DocId" ma:readOnly="true">
      <xsd:simpleType>
        <xsd:restriction base="dms:Text"/>
      </xsd:simpleType>
    </xsd:element>
    <xsd:element name="_dlc_DocIdUrl" ma:index="3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Conserver l’ID" ma:description="Conserver l’ID lors de l’ajout."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ffc4b0-5353-4349-8cc3-8e471de1b72c" elementFormDefault="qualified">
    <xsd:import namespace="http://schemas.microsoft.com/office/2006/documentManagement/types"/>
    <xsd:import namespace="http://schemas.microsoft.com/office/infopath/2007/PartnerControls"/>
    <xsd:element name="TfRevision" ma:index="14" nillable="true" ma:displayName="Document Revision" ma:internalName="TfRevision" ma:readOnly="false" ma:percentage="FALSE">
      <xsd:simpleType>
        <xsd:restriction base="dms:Number"/>
      </xsd:simpleType>
    </xsd:element>
    <xsd:element name="TfPeriod" ma:index="15" nillable="true" ma:displayName="Period" ma:format="DateOnly" ma:internalName="TfPeriod" ma:readOnly="false">
      <xsd:simpleType>
        <xsd:restriction base="dms:DateTime"/>
      </xsd:simpleType>
    </xsd:element>
    <xsd:element name="TfSourcePath" ma:index="20" nillable="true" ma:displayName="Source Path" ma:internalName="TfSourcePath"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2bf855-4b99-4523-8a28-c0526f8a6830"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lcf76f155ced4ddcb4097134ff3c332f" ma:index="36"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72A6AA-D19B-401A-8639-920F6DCDDCDB}">
  <ds:schemaRefs>
    <ds:schemaRef ds:uri="e27b0c4a-e52c-4a9d-a1f2-444a905929e2"/>
    <ds:schemaRef ds:uri="http://schemas.microsoft.com/office/infopath/2007/PartnerControls"/>
    <ds:schemaRef ds:uri="http://purl.org/dc/terms/"/>
    <ds:schemaRef ds:uri="484c8c59-755d-4516-b8d2-1621b38262b4"/>
    <ds:schemaRef ds:uri="http://www.w3.org/XML/1998/namespace"/>
    <ds:schemaRef ds:uri="http://schemas.openxmlformats.org/package/2006/metadata/core-properties"/>
    <ds:schemaRef ds:uri="http://schemas.microsoft.com/office/2006/documentManagement/types"/>
    <ds:schemaRef ds:uri="http://purl.org/dc/elements/1.1/"/>
    <ds:schemaRef ds:uri="94ffc4b0-5353-4349-8cc3-8e471de1b72c"/>
    <ds:schemaRef ds:uri="http://schemas.microsoft.com/sharepoint/v4"/>
    <ds:schemaRef ds:uri="ecb119d4-d563-4bdc-ad82-2d690c88c5f7"/>
    <ds:schemaRef ds:uri="7b2bf855-4b99-4523-8a28-c0526f8a683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E7E66E5-9E32-4E19-895B-CB5589B8C86D}">
  <ds:schemaRefs>
    <ds:schemaRef ds:uri="http://schemas.microsoft.com/sharepoint/events"/>
  </ds:schemaRefs>
</ds:datastoreItem>
</file>

<file path=customXml/itemProps3.xml><?xml version="1.0" encoding="utf-8"?>
<ds:datastoreItem xmlns:ds="http://schemas.openxmlformats.org/officeDocument/2006/customXml" ds:itemID="{11E4D1EF-CBAD-4180-8F02-CFE5714975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b119d4-d563-4bdc-ad82-2d690c88c5f7"/>
    <ds:schemaRef ds:uri="484c8c59-755d-4516-b8d2-1621b38262b4"/>
    <ds:schemaRef ds:uri="e27b0c4a-e52c-4a9d-a1f2-444a905929e2"/>
    <ds:schemaRef ds:uri="94ffc4b0-5353-4349-8cc3-8e471de1b72c"/>
    <ds:schemaRef ds:uri="7b2bf855-4b99-4523-8a28-c0526f8a683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0338D6F-3AA8-45E2-BBFD-0A6AB9B470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ENGLISH</vt:lpstr>
      <vt:lpstr>FRANÇAIS</vt:lpstr>
      <vt:lpstr>AUTOCHTONE, DIVERSITÉ-FR</vt:lpstr>
      <vt:lpstr>'AUTOCHTONE, DIVERSITÉ-FR'!Zone_d_impression</vt:lpstr>
      <vt:lpstr>ENGLISH!Zone_d_impression</vt:lpstr>
      <vt:lpstr>FRANÇAIS!Zone_d_impression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2012-05-02T16:23:31Z</dcterms:created>
  <dcterms:modified xsi:type="dcterms:W3CDTF">2026-04-14T01:34:14Z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0x0101007C0EA845696D1948BDEEFC7B350361630100B08C5A147E46AA43866F3438FE350128</vt:lpwstr>
  </property>
  <property fmtid="{D5CDD505-2E9C-101B-9397-08002B2CF9AE}" pid="3" name="_dlc_DocIdItemGuid">
    <vt:lpwstr>0445ab8c-a0f3-48a4-9e5d-bfcf5c7a99cb</vt:lpwstr>
  </property>
  <property fmtid="{D5CDD505-2E9C-101B-9397-08002B2CF9AE}" pid="4" name="TfBusinessProcess">
    <vt:lpwstr>12;#APFMC|5e323734-3c20-4f43-979b-7ae025a18a69</vt:lpwstr>
  </property>
  <property fmtid="{D5CDD505-2E9C-101B-9397-08002B2CF9AE}" pid="5" name="MediaServiceImageTags">
    <vt:lpwstr/>
  </property>
  <property fmtid="{D5CDD505-2E9C-101B-9397-08002B2CF9AE}" pid="6" name="TfClassification">
    <vt:lpwstr>16;#Analysis and Contracting|f8978233-d840-4582-836a-26dd0dc426dc</vt:lpwstr>
  </property>
  <property fmtid="{D5CDD505-2E9C-101B-9397-08002B2CF9AE}" pid="7" name="TfDocType">
    <vt:lpwstr/>
  </property>
  <property fmtid="{D5CDD505-2E9C-101B-9397-08002B2CF9AE}" pid="8" name="TfProject">
    <vt:lpwstr/>
  </property>
</Properties>
</file>