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filterPrivacy="1" defaultThemeVersion="124226"/>
  <xr:revisionPtr revIDLastSave="2628" documentId="8_{8F2A9E97-7F6C-4596-996B-15C35FFFC097}" xr6:coauthVersionLast="47" xr6:coauthVersionMax="47" xr10:uidLastSave="{216DB973-3B28-4E4C-AFA7-ED137240E019}"/>
  <bookViews>
    <workbookView xWindow="28680" yWindow="-120" windowWidth="29040" windowHeight="15840" xr2:uid="{00000000-000D-0000-FFFF-FFFF00000000}"/>
  </bookViews>
  <sheets>
    <sheet name="ANGLAIS" sheetId="12" r:id="rId1"/>
    <sheet name="FRANÇAIS" sheetId="14" r:id="rId2"/>
  </sheets>
  <definedNames>
    <definedName name="_xlnm.Print_Area" localSheetId="0">ANGLAIS!$A$1:$O$91</definedName>
    <definedName name="_xlnm.Print_Area" localSheetId="1">FRANÇAIS!$A$1:$O$91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5" i="14" l="1"/>
  <c r="V83" i="14"/>
  <c r="C85" i="14" s="1"/>
  <c r="G83" i="14"/>
  <c r="D74" i="14"/>
  <c r="E69" i="14"/>
  <c r="V65" i="14"/>
  <c r="D65" i="14"/>
  <c r="B65" i="14"/>
  <c r="V63" i="14"/>
  <c r="D63" i="14"/>
  <c r="B63" i="14"/>
  <c r="V61" i="14"/>
  <c r="D61" i="14"/>
  <c r="B61" i="14"/>
  <c r="V59" i="14"/>
  <c r="D59" i="14"/>
  <c r="B59" i="14"/>
  <c r="V57" i="14"/>
  <c r="D57" i="14"/>
  <c r="B57" i="14"/>
  <c r="V55" i="14"/>
  <c r="K55" i="14"/>
  <c r="F55" i="14"/>
  <c r="D55" i="14"/>
  <c r="B55" i="14"/>
  <c r="X42" i="14"/>
  <c r="W42" i="14"/>
  <c r="V42" i="14"/>
  <c r="B42" i="14"/>
  <c r="W41" i="14"/>
  <c r="V41" i="14"/>
  <c r="B41" i="14"/>
  <c r="W40" i="14"/>
  <c r="V40" i="14"/>
  <c r="B40" i="14"/>
  <c r="W39" i="14"/>
  <c r="V39" i="14"/>
  <c r="G39" i="14"/>
  <c r="B39" i="14"/>
  <c r="X38" i="14"/>
  <c r="W38" i="14"/>
  <c r="V38" i="14"/>
  <c r="G38" i="14"/>
  <c r="B38" i="14"/>
  <c r="W37" i="14"/>
  <c r="X40" i="14" s="1"/>
  <c r="V37" i="14"/>
  <c r="B37" i="14"/>
  <c r="F29" i="14"/>
  <c r="E29" i="14"/>
  <c r="D29" i="14"/>
  <c r="Y28" i="14"/>
  <c r="X28" i="14"/>
  <c r="H49" i="14" s="1"/>
  <c r="H28" i="14"/>
  <c r="Y27" i="14"/>
  <c r="X27" i="14"/>
  <c r="W63" i="14" s="1"/>
  <c r="B64" i="14" s="1"/>
  <c r="H27" i="14"/>
  <c r="Y26" i="14"/>
  <c r="X26" i="14"/>
  <c r="W61" i="14" s="1"/>
  <c r="B62" i="14" s="1"/>
  <c r="H26" i="14"/>
  <c r="Y25" i="14"/>
  <c r="X25" i="14"/>
  <c r="W59" i="14" s="1"/>
  <c r="B60" i="14" s="1"/>
  <c r="W25" i="14"/>
  <c r="H25" i="14"/>
  <c r="Y24" i="14"/>
  <c r="X24" i="14"/>
  <c r="W57" i="14" s="1"/>
  <c r="B58" i="14" s="1"/>
  <c r="W24" i="14"/>
  <c r="H24" i="14"/>
  <c r="Y23" i="14"/>
  <c r="X23" i="14"/>
  <c r="D22" i="14" s="1"/>
  <c r="W23" i="14"/>
  <c r="H23" i="14"/>
  <c r="D14" i="14"/>
  <c r="K10" i="14"/>
  <c r="L10" i="14" s="1"/>
  <c r="K5" i="14"/>
  <c r="K7" i="14" s="1"/>
  <c r="K9" i="14" s="1"/>
  <c r="L9" i="14" s="1"/>
  <c r="F57" i="14" l="1"/>
  <c r="W65" i="14"/>
  <c r="B66" i="14" s="1"/>
  <c r="D21" i="14"/>
  <c r="F49" i="14"/>
  <c r="C21" i="14"/>
  <c r="C51" i="14"/>
  <c r="C52" i="14" s="1"/>
  <c r="F65" i="14"/>
  <c r="H51" i="14"/>
  <c r="H52" i="14" s="1"/>
  <c r="C49" i="14"/>
  <c r="C29" i="14"/>
  <c r="X39" i="14"/>
  <c r="F59" i="14" s="1"/>
  <c r="D49" i="14"/>
  <c r="F51" i="14"/>
  <c r="E51" i="14"/>
  <c r="E52" i="14" s="1"/>
  <c r="W55" i="14"/>
  <c r="B56" i="14" s="1"/>
  <c r="E49" i="14"/>
  <c r="G51" i="14"/>
  <c r="G52" i="14" s="1"/>
  <c r="F61" i="14"/>
  <c r="G85" i="14"/>
  <c r="G49" i="14"/>
  <c r="X41" i="14"/>
  <c r="F63" i="14" s="1"/>
  <c r="D51" i="14"/>
  <c r="D52" i="14" s="1"/>
  <c r="H55" i="14" l="1"/>
  <c r="G37" i="14" s="1"/>
  <c r="H65" i="14"/>
  <c r="G42" i="14" s="1"/>
  <c r="H63" i="14"/>
  <c r="G41" i="14" s="1"/>
  <c r="J85" i="14"/>
  <c r="K85" i="14" s="1"/>
  <c r="L85" i="14" s="1"/>
  <c r="H37" i="14"/>
  <c r="H57" i="14"/>
  <c r="H38" i="14" s="1"/>
  <c r="H59" i="14"/>
  <c r="H39" i="14" s="1"/>
  <c r="F52" i="14"/>
  <c r="H61" i="14"/>
  <c r="E36" i="14"/>
  <c r="H85" i="14"/>
  <c r="I85" i="14" s="1"/>
  <c r="H42" i="14" l="1"/>
  <c r="H41" i="14"/>
  <c r="D85" i="14"/>
  <c r="E85" i="14" s="1"/>
  <c r="F85" i="14" s="1"/>
  <c r="G40" i="14"/>
  <c r="G43" i="14" s="1"/>
  <c r="H40" i="14"/>
  <c r="E43" i="14"/>
  <c r="H43" i="14" l="1"/>
  <c r="I43" i="14" s="1"/>
  <c r="I38" i="14" s="1"/>
  <c r="J38" i="14" s="1"/>
  <c r="E40" i="14"/>
  <c r="E38" i="14"/>
  <c r="E37" i="14"/>
  <c r="E42" i="14"/>
  <c r="E39" i="14"/>
  <c r="E41" i="14"/>
  <c r="H45" i="14"/>
  <c r="C36" i="14"/>
  <c r="C43" i="14"/>
  <c r="I42" i="14" l="1"/>
  <c r="J42" i="14" s="1"/>
  <c r="L42" i="14" s="1"/>
  <c r="I41" i="14"/>
  <c r="J41" i="14" s="1"/>
  <c r="L41" i="14" s="1"/>
  <c r="I45" i="14"/>
  <c r="I40" i="14"/>
  <c r="J40" i="14" s="1"/>
  <c r="L40" i="14" s="1"/>
  <c r="I37" i="14"/>
  <c r="J37" i="14" s="1"/>
  <c r="K37" i="14" s="1"/>
  <c r="I39" i="14"/>
  <c r="J39" i="14" s="1"/>
  <c r="L39" i="14" s="1"/>
  <c r="L38" i="14"/>
  <c r="K38" i="14"/>
  <c r="K41" i="14"/>
  <c r="D36" i="14"/>
  <c r="F36" i="14" s="1"/>
  <c r="C42" i="14"/>
  <c r="C38" i="14"/>
  <c r="C39" i="14"/>
  <c r="C40" i="14"/>
  <c r="C37" i="14"/>
  <c r="C41" i="14"/>
  <c r="D43" i="14"/>
  <c r="K40" i="14" l="1"/>
  <c r="K42" i="14"/>
  <c r="K39" i="14"/>
  <c r="J43" i="14"/>
  <c r="E74" i="14" s="1"/>
  <c r="L37" i="14"/>
  <c r="L43" i="14" s="1"/>
  <c r="D42" i="14"/>
  <c r="F42" i="14" s="1"/>
  <c r="D37" i="14"/>
  <c r="F37" i="14" s="1"/>
  <c r="D40" i="14"/>
  <c r="F40" i="14" s="1"/>
  <c r="D41" i="14"/>
  <c r="F41" i="14" s="1"/>
  <c r="D39" i="14"/>
  <c r="F39" i="14" s="1"/>
  <c r="D38" i="14"/>
  <c r="F38" i="14" s="1"/>
  <c r="K43" i="14" l="1"/>
  <c r="F74" i="14"/>
  <c r="H74" i="14" s="1"/>
  <c r="F43" i="14"/>
  <c r="G74" i="14" l="1"/>
  <c r="E43" i="12" l="1"/>
  <c r="J85" i="12"/>
  <c r="B65" i="12"/>
  <c r="B63" i="12"/>
  <c r="B61" i="12"/>
  <c r="B59" i="12"/>
  <c r="B57" i="12"/>
  <c r="B55" i="12"/>
  <c r="V65" i="12" l="1"/>
  <c r="V63" i="12"/>
  <c r="V61" i="12"/>
  <c r="V59" i="12"/>
  <c r="V57" i="12"/>
  <c r="V55" i="12"/>
  <c r="D59" i="12" l="1"/>
  <c r="W39" i="12"/>
  <c r="B39" i="12"/>
  <c r="Y25" i="12"/>
  <c r="X25" i="12"/>
  <c r="W59" i="12" s="1"/>
  <c r="W25" i="12"/>
  <c r="H25" i="12"/>
  <c r="W24" i="12"/>
  <c r="W23" i="12"/>
  <c r="B60" i="12" l="1"/>
  <c r="D21" i="12"/>
  <c r="E49" i="12"/>
  <c r="X28" i="12" l="1"/>
  <c r="W65" i="12" s="1"/>
  <c r="B66" i="12" s="1"/>
  <c r="X27" i="12"/>
  <c r="W63" i="12" s="1"/>
  <c r="X26" i="12"/>
  <c r="W61" i="12" s="1"/>
  <c r="X24" i="12"/>
  <c r="X23" i="12"/>
  <c r="Y23" i="12"/>
  <c r="F29" i="12"/>
  <c r="W57" i="12" l="1"/>
  <c r="B58" i="12" s="1"/>
  <c r="D49" i="12"/>
  <c r="W55" i="12"/>
  <c r="B56" i="12" s="1"/>
  <c r="B62" i="12"/>
  <c r="B64" i="12"/>
  <c r="C49" i="12"/>
  <c r="H49" i="12"/>
  <c r="G49" i="12"/>
  <c r="F49" i="12"/>
  <c r="K10" i="12"/>
  <c r="L10" i="12" s="1"/>
  <c r="Y24" i="12" l="1"/>
  <c r="Y26" i="12"/>
  <c r="Y27" i="12"/>
  <c r="Y28" i="12"/>
  <c r="C21" i="12"/>
  <c r="D29" i="12" l="1"/>
  <c r="D74" i="12"/>
  <c r="B85" i="12"/>
  <c r="V83" i="12"/>
  <c r="G83" i="12"/>
  <c r="E69" i="12"/>
  <c r="D65" i="12"/>
  <c r="D63" i="12"/>
  <c r="D61" i="12"/>
  <c r="D57" i="12"/>
  <c r="F55" i="12"/>
  <c r="K55" i="12" s="1"/>
  <c r="D55" i="12"/>
  <c r="W42" i="12"/>
  <c r="B42" i="12"/>
  <c r="W41" i="12"/>
  <c r="B41" i="12"/>
  <c r="W40" i="12"/>
  <c r="B40" i="12"/>
  <c r="W38" i="12"/>
  <c r="B38" i="12"/>
  <c r="W37" i="12"/>
  <c r="V37" i="12"/>
  <c r="B37" i="12"/>
  <c r="E29" i="12"/>
  <c r="H28" i="12"/>
  <c r="H27" i="12"/>
  <c r="H26" i="12"/>
  <c r="H24" i="12"/>
  <c r="H23" i="12"/>
  <c r="D14" i="12"/>
  <c r="K5" i="12"/>
  <c r="K7" i="12" s="1"/>
  <c r="K9" i="12" s="1"/>
  <c r="L9" i="12" s="1"/>
  <c r="G51" i="12" l="1"/>
  <c r="G52" i="12" s="1"/>
  <c r="E51" i="12"/>
  <c r="E52" i="12" s="1"/>
  <c r="F51" i="12"/>
  <c r="H51" i="12"/>
  <c r="H52" i="12" s="1"/>
  <c r="D51" i="12"/>
  <c r="D52" i="12" s="1"/>
  <c r="C51" i="12"/>
  <c r="X39" i="12"/>
  <c r="F59" i="12" s="1"/>
  <c r="C85" i="12"/>
  <c r="C20" i="12"/>
  <c r="C29" i="12"/>
  <c r="X41" i="12"/>
  <c r="F63" i="12" s="1"/>
  <c r="X40" i="12"/>
  <c r="F61" i="12" s="1"/>
  <c r="X42" i="12"/>
  <c r="F65" i="12" s="1"/>
  <c r="D22" i="12"/>
  <c r="X38" i="12"/>
  <c r="F57" i="12" s="1"/>
  <c r="V39" i="12" l="1"/>
  <c r="G85" i="12"/>
  <c r="V40" i="12"/>
  <c r="V42" i="12"/>
  <c r="V41" i="12"/>
  <c r="V38" i="12"/>
  <c r="H65" i="12" l="1"/>
  <c r="G42" i="12" s="1"/>
  <c r="H57" i="12"/>
  <c r="G38" i="12" s="1"/>
  <c r="H63" i="12"/>
  <c r="G41" i="12" s="1"/>
  <c r="H59" i="12"/>
  <c r="G39" i="12" s="1"/>
  <c r="F52" i="12"/>
  <c r="E36" i="12"/>
  <c r="E37" i="12" s="1"/>
  <c r="H85" i="12"/>
  <c r="E38" i="12" l="1"/>
  <c r="E41" i="12"/>
  <c r="E42" i="12"/>
  <c r="E40" i="12"/>
  <c r="E39" i="12"/>
  <c r="H39" i="12"/>
  <c r="H41" i="12"/>
  <c r="H38" i="12"/>
  <c r="H42" i="12"/>
  <c r="H61" i="12"/>
  <c r="G40" i="12" s="1"/>
  <c r="I85" i="12"/>
  <c r="H40" i="12" l="1"/>
  <c r="D85" i="12"/>
  <c r="E85" i="12" s="1"/>
  <c r="K85" i="12"/>
  <c r="L85" i="12" s="1"/>
  <c r="F85" i="12" l="1"/>
  <c r="C43" i="12" l="1"/>
  <c r="C36" i="12"/>
  <c r="D36" i="12" s="1"/>
  <c r="F36" i="12" s="1"/>
  <c r="D43" i="12" l="1"/>
  <c r="C37" i="12"/>
  <c r="D37" i="12" s="1"/>
  <c r="F37" i="12" s="1"/>
  <c r="C41" i="12"/>
  <c r="D41" i="12" s="1"/>
  <c r="F41" i="12" s="1"/>
  <c r="C42" i="12"/>
  <c r="D42" i="12" s="1"/>
  <c r="F42" i="12" s="1"/>
  <c r="C40" i="12"/>
  <c r="D40" i="12" s="1"/>
  <c r="F40" i="12" s="1"/>
  <c r="C39" i="12"/>
  <c r="D39" i="12" s="1"/>
  <c r="F39" i="12" s="1"/>
  <c r="C38" i="12"/>
  <c r="D38" i="12" s="1"/>
  <c r="F38" i="12" s="1"/>
  <c r="F43" i="12" l="1"/>
  <c r="H55" i="12" l="1"/>
  <c r="G37" i="12" s="1"/>
  <c r="C52" i="12"/>
  <c r="H37" i="12" l="1"/>
  <c r="H43" i="12" s="1"/>
  <c r="G43" i="12"/>
  <c r="I43" i="12" l="1"/>
  <c r="H45" i="12"/>
  <c r="I45" i="12"/>
  <c r="I39" i="12" l="1"/>
  <c r="I38" i="12"/>
  <c r="I41" i="12"/>
  <c r="I37" i="12"/>
  <c r="I42" i="12"/>
  <c r="I40" i="12"/>
  <c r="J39" i="12" l="1"/>
  <c r="L39" i="12" s="1"/>
  <c r="J40" i="12"/>
  <c r="L40" i="12" s="1"/>
  <c r="J41" i="12"/>
  <c r="J42" i="12"/>
  <c r="J38" i="12"/>
  <c r="L38" i="12" s="1"/>
  <c r="J37" i="12"/>
  <c r="K39" i="12" l="1"/>
  <c r="K37" i="12"/>
  <c r="L37" i="12"/>
  <c r="K42" i="12"/>
  <c r="L42" i="12"/>
  <c r="K41" i="12"/>
  <c r="L41" i="12"/>
  <c r="K38" i="12"/>
  <c r="K40" i="12"/>
  <c r="J43" i="12"/>
  <c r="L43" i="12" l="1"/>
  <c r="K43" i="12"/>
  <c r="E74" i="12"/>
  <c r="F74" i="12"/>
  <c r="G74" i="12" s="1"/>
  <c r="H74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EE89D1F4-3736-4040-A1C1-1096FE24815A}">
      <text>
        <r>
          <rPr>
            <b/>
            <sz val="9"/>
            <color indexed="81"/>
            <rFont val="Tahoma"/>
            <family val="2"/>
          </rPr>
          <t xml:space="preserve">Must be Canadian eligible costs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3" authorId="0" shapeId="0" xr:uid="{0D516D21-5925-4F25-8F8A-D8348A628C84}">
      <text>
        <r>
          <rPr>
            <b/>
            <sz val="9"/>
            <color indexed="81"/>
            <rFont val="Tahoma"/>
            <family val="2"/>
          </rPr>
          <t>Canadian Broadcasters contributing funds from their English and French Envelope allocation must be the same broadcaster contributing to the Project’s Eligible Triggering Commitment Threshold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1CEDA66B-D083-4E1A-A37E-5C0057860147}">
      <text>
        <r>
          <rPr>
            <b/>
            <sz val="9"/>
            <color indexed="81"/>
            <rFont val="Tahoma"/>
            <family val="2"/>
          </rPr>
          <t>Knowledge Network, Télé-Québec, TFO and TVO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3" authorId="0" shapeId="0" xr:uid="{9D39B651-E9FB-4197-8E18-9C64974B412F}">
      <text>
        <r>
          <rPr>
            <sz val="9"/>
            <color indexed="81"/>
            <rFont val="Tahoma"/>
            <family val="2"/>
          </rPr>
          <t xml:space="preserve">To validate if range c21 to c26 has a value, these cells are the requested Broadcaster Envelope
</t>
        </r>
      </text>
    </comment>
    <comment ref="W24" authorId="0" shapeId="0" xr:uid="{0A41CF34-6C31-4A19-BC68-727271700BC5}">
      <text>
        <r>
          <rPr>
            <sz val="9"/>
            <color indexed="81"/>
            <rFont val="Tahoma"/>
            <family val="2"/>
          </rPr>
          <t>To validate if the ragne for the Minimum Market contribution has amounts column D</t>
        </r>
      </text>
    </comment>
    <comment ref="W25" authorId="0" shapeId="0" xr:uid="{D43C9130-0A8B-4A3E-9181-8B080540747D}">
      <text>
        <r>
          <rPr>
            <sz val="9"/>
            <color indexed="81"/>
            <rFont val="Tahoma"/>
            <family val="2"/>
          </rPr>
          <t>To validate if the ragne for the Licence Fee has amounts column E</t>
        </r>
      </text>
    </comment>
    <comment ref="E69" authorId="0" shapeId="0" xr:uid="{E581E2D2-BFF5-4D6D-B169-6C01CB72C307}">
      <text>
        <r>
          <rPr>
            <b/>
            <sz val="9"/>
            <color indexed="81"/>
            <rFont val="Tahoma"/>
            <family val="2"/>
          </rPr>
          <t>Minimum Market Contribution and Licence Fee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83" authorId="0" shapeId="0" xr:uid="{38B19979-CABB-403E-BC4E-C664B9E63215}">
      <text>
        <r>
          <rPr>
            <b/>
            <sz val="9"/>
            <color indexed="81"/>
            <rFont val="Tahoma"/>
            <family val="2"/>
          </rPr>
          <t>Validation to see if Broadcaster Enveloppe was added (Y=1)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E5" authorId="0" shapeId="0" xr:uid="{300534EA-A407-45E9-9E33-DF3FD25D2FBE}">
      <text>
        <r>
          <rPr>
            <b/>
            <sz val="9"/>
            <color indexed="81"/>
            <rFont val="Tahoma"/>
            <family val="2"/>
          </rPr>
          <t>Doit correspondre aux dépenses admissibles canadiennes</t>
        </r>
      </text>
    </comment>
    <comment ref="C13" authorId="0" shapeId="0" xr:uid="{0AB82580-9AC3-4963-8494-445E2E0FC48C}">
      <text>
        <r>
          <rPr>
            <b/>
            <sz val="9"/>
            <color indexed="81"/>
            <rFont val="Tahoma"/>
            <family val="2"/>
          </rPr>
          <t>Les télédiffuseurs canadiens contribuant des fonds de leur enveloppe de langue anglaise et française doivent être les mêmes télédiffuseurs contribuant à l’Exigence seuil pour les déclencheurs admissibles</t>
        </r>
      </text>
    </comment>
  </commentList>
</comments>
</file>

<file path=xl/sharedStrings.xml><?xml version="1.0" encoding="utf-8"?>
<sst xmlns="http://schemas.openxmlformats.org/spreadsheetml/2006/main" count="318" uniqueCount="190">
  <si>
    <t>Project
Name:</t>
  </si>
  <si>
    <t>Project No:</t>
  </si>
  <si>
    <t>Date :</t>
  </si>
  <si>
    <t>Please complete all green cells</t>
  </si>
  <si>
    <t>Budget/Final Cost</t>
  </si>
  <si>
    <t>Total Hours</t>
  </si>
  <si>
    <t>Are all Broadcasters Educational?</t>
  </si>
  <si>
    <t>Yes</t>
  </si>
  <si>
    <t xml:space="preserve">Budget/Hour </t>
  </si>
  <si>
    <t>Carbon Calculator Required?</t>
  </si>
  <si>
    <t>Term Length
(In Months)</t>
  </si>
  <si>
    <t>Language</t>
  </si>
  <si>
    <t># 1</t>
  </si>
  <si>
    <t># 2</t>
  </si>
  <si>
    <t># 3</t>
  </si>
  <si>
    <t># 4</t>
  </si>
  <si>
    <t># 5</t>
  </si>
  <si>
    <t># 6</t>
  </si>
  <si>
    <t>Total:</t>
  </si>
  <si>
    <t>Notes:</t>
  </si>
  <si>
    <t xml:space="preserve">Eligible CMF Contribution </t>
  </si>
  <si>
    <t>% CMF Contribution of Budget</t>
  </si>
  <si>
    <t>Total Eligible Triggering Commitment</t>
  </si>
  <si>
    <t>Adjusted Term Length</t>
  </si>
  <si>
    <t>Adjusted Exclusivity</t>
  </si>
  <si>
    <t>Revised Start Date of Term</t>
  </si>
  <si>
    <t>N/A</t>
  </si>
  <si>
    <t>÷</t>
  </si>
  <si>
    <t>x</t>
  </si>
  <si>
    <t>=</t>
  </si>
  <si>
    <t>Last Day of Maximum Term:</t>
  </si>
  <si>
    <t>Term Months</t>
  </si>
  <si>
    <t>Budget Category</t>
  </si>
  <si>
    <t>Formula</t>
  </si>
  <si>
    <t>Threshold Respected?</t>
  </si>
  <si>
    <t>Documentary</t>
  </si>
  <si>
    <t>Children and Youth</t>
  </si>
  <si>
    <t>Drama</t>
  </si>
  <si>
    <t>No</t>
  </si>
  <si>
    <t>Variety and Performing Arts</t>
  </si>
  <si>
    <t>Maximum CMF Contribution:</t>
  </si>
  <si>
    <t>Max. Contribution Respected?</t>
  </si>
  <si>
    <t>Over</t>
  </si>
  <si>
    <t>Complétez toutes les cellules vertes</t>
  </si>
  <si>
    <t>Nombre total d'heures</t>
  </si>
  <si>
    <t>Oui</t>
  </si>
  <si>
    <t>Devis/Heure</t>
  </si>
  <si>
    <t>Calculateur de carbone requis ?</t>
  </si>
  <si>
    <t>Date de fin de la période</t>
  </si>
  <si>
    <t>Durée de la période (en mois)</t>
  </si>
  <si>
    <t>Totaux :</t>
  </si>
  <si>
    <t>Contribution totale admissible du FMC</t>
  </si>
  <si>
    <t xml:space="preserve"> % Contribution du FMC sur le devis</t>
  </si>
  <si>
    <t>Total pour les déclencheurs admissibles</t>
  </si>
  <si>
    <t>Dernier jour de la durée maximale</t>
  </si>
  <si>
    <t>Catégorie de devis</t>
  </si>
  <si>
    <t>Formule</t>
  </si>
  <si>
    <t>Calcul du montant</t>
  </si>
  <si>
    <t xml:space="preserve">Exigence seuil respectée ? </t>
  </si>
  <si>
    <t>Montant excédentaire
OU
(insuffisant)</t>
  </si>
  <si>
    <t>Enfants et Jeunesses</t>
  </si>
  <si>
    <t>Variétés et Arts de la scène</t>
  </si>
  <si>
    <t>Non</t>
  </si>
  <si>
    <t>Montant excédentaire</t>
  </si>
  <si>
    <t>Devis/Coût final de production</t>
  </si>
  <si>
    <t>Durée ajustée</t>
  </si>
  <si>
    <t>Durée d'exclusivité  ajustée</t>
  </si>
  <si>
    <t>Date révisée du début de la durée</t>
  </si>
  <si>
    <t>S/O</t>
  </si>
  <si>
    <t>Date:</t>
  </si>
  <si>
    <r>
      <t xml:space="preserve">Start of Term Date </t>
    </r>
    <r>
      <rPr>
        <b/>
        <sz val="10"/>
        <color theme="3"/>
        <rFont val="Calibri"/>
        <family val="2"/>
        <scheme val="minor"/>
      </rPr>
      <t>(1)</t>
    </r>
  </si>
  <si>
    <t>Eligible Triggering Commitment Threshold:</t>
  </si>
  <si>
    <t>Exigence seuil pour les déclencheurs admissibles :</t>
  </si>
  <si>
    <t>Documentaires</t>
  </si>
  <si>
    <r>
      <t xml:space="preserve">Exclusivité 
(en mois) </t>
    </r>
    <r>
      <rPr>
        <b/>
        <sz val="10"/>
        <color rgb="FF1F497D"/>
        <rFont val="Calibri"/>
        <family val="2"/>
        <scheme val="minor"/>
      </rPr>
      <t>(3)</t>
    </r>
  </si>
  <si>
    <t>Maximum</t>
  </si>
  <si>
    <t>Dramatiques</t>
  </si>
  <si>
    <t>Remarques :</t>
  </si>
  <si>
    <t>Contribution maximale :</t>
  </si>
  <si>
    <t>(3) : Lorsque le projet cumule des licences en plusieurs langues, ne pas compléter la colonne "Exclusivité"</t>
  </si>
  <si>
    <t>(3): If the project has licences in different languages, do not complete the "Exclusivity" column</t>
  </si>
  <si>
    <t>Genre?</t>
  </si>
  <si>
    <t>CMF Contribution</t>
  </si>
  <si>
    <t>Broadcaster Envelope Program
English and French</t>
  </si>
  <si>
    <t>Contribution du FMC</t>
  </si>
  <si>
    <t>Programme des enveloppes des télédiffuseurs
Langue anglaise et langue française</t>
  </si>
  <si>
    <t>Broadcaster Envelope Program – English and French</t>
  </si>
  <si>
    <t>Contribution maximale respectée?</t>
  </si>
  <si>
    <t>Calculated 
Amount</t>
  </si>
  <si>
    <t>Over OR 
(Shortfall)</t>
  </si>
  <si>
    <t>Number of 
Episodes</t>
  </si>
  <si>
    <t>Episode Length 
(in Min.)</t>
  </si>
  <si>
    <r>
      <t xml:space="preserve">Minimum Market Contribution
</t>
    </r>
    <r>
      <rPr>
        <b/>
        <sz val="10"/>
        <color theme="3"/>
        <rFont val="Calibri"/>
        <family val="2"/>
        <scheme val="minor"/>
      </rPr>
      <t>(2)</t>
    </r>
  </si>
  <si>
    <t>49% of Eligible Costs
(Max $500,000)
Combined Programs
84% of Eligible Costs</t>
  </si>
  <si>
    <t>Canadian</t>
  </si>
  <si>
    <t>International</t>
  </si>
  <si>
    <t xml:space="preserve">End of Term Date
</t>
  </si>
  <si>
    <r>
      <t xml:space="preserve">Exclusivity 
(In Months)
</t>
    </r>
    <r>
      <rPr>
        <b/>
        <sz val="10"/>
        <color theme="3"/>
        <rFont val="Calibri"/>
        <family val="2"/>
        <scheme val="minor"/>
      </rPr>
      <t>(3)</t>
    </r>
  </si>
  <si>
    <r>
      <t xml:space="preserve">Is the ECD a related party to the Applicant?
</t>
    </r>
    <r>
      <rPr>
        <b/>
        <sz val="10"/>
        <color rgb="FF1F497D"/>
        <rFont val="Calibri"/>
        <family val="2"/>
        <scheme val="minor"/>
      </rPr>
      <t>(Choose from list)</t>
    </r>
  </si>
  <si>
    <r>
      <t xml:space="preserve">Eligible Canadian Distributor ("ECD") Territory </t>
    </r>
    <r>
      <rPr>
        <b/>
        <sz val="10"/>
        <color rgb="FF1F497D"/>
        <rFont val="Calibri"/>
        <family val="2"/>
        <scheme val="minor"/>
      </rPr>
      <t>(2)
(Choose from list)</t>
    </r>
  </si>
  <si>
    <t>Maximum Term does not apply to (i) Eligible Canadian Distributors that are a related party to the Applicant; (ii) International Territory Exploitation Right; and (iii) Eligible Canadian Distributors providing Minimum Market Contribution above threshold</t>
  </si>
  <si>
    <t>Maximum Contribution/
Licence Fee Top-Up</t>
  </si>
  <si>
    <t>Distributor Maximum Term:</t>
  </si>
  <si>
    <t>Distributor Program - English Language</t>
  </si>
  <si>
    <t>15% of Eligible Costs</t>
  </si>
  <si>
    <t>Is the Maximum Term applicable to the Distributor?</t>
  </si>
  <si>
    <t>Nombre 
d'épisodes</t>
  </si>
  <si>
    <t>Durée des épisodes
(en min.)</t>
  </si>
  <si>
    <t xml:space="preserve">Droits de diffusion admissibles
</t>
  </si>
  <si>
    <r>
      <t xml:space="preserve">Date de début de la période  </t>
    </r>
    <r>
      <rPr>
        <b/>
        <sz val="10"/>
        <color theme="3"/>
        <rFont val="Calibri"/>
        <family val="2"/>
        <scheme val="minor"/>
      </rPr>
      <t>(1)</t>
    </r>
  </si>
  <si>
    <t>Montant admissible de la Contribution/
Supplément de droits de diffusion</t>
  </si>
  <si>
    <t>Totaux :</t>
  </si>
  <si>
    <t>Durée maximale des droits acquis par le distributeur</t>
  </si>
  <si>
    <t>Durée (en mois)</t>
  </si>
  <si>
    <t>Les diffuseurs sont-ils tous éducatifs ?</t>
  </si>
  <si>
    <t>La durée maximale, est-elle applicable?</t>
  </si>
  <si>
    <t>49 % des dépenses admissibles
(Max 500 000 $)
Programmes combinés
84% des dépenses admissibles</t>
  </si>
  <si>
    <t>5% des dépenses admissibles</t>
  </si>
  <si>
    <r>
      <t xml:space="preserve">Contribution minimale du marché
</t>
    </r>
    <r>
      <rPr>
        <b/>
        <sz val="10"/>
        <color theme="3"/>
        <rFont val="Calibri"/>
        <family val="2"/>
        <scheme val="minor"/>
      </rPr>
      <t>(2)</t>
    </r>
  </si>
  <si>
    <t>Don't delete this row</t>
  </si>
  <si>
    <t>Ne pas supprimer cette colonne</t>
  </si>
  <si>
    <t>49 % des dépenses admissibles
(Max 500 000 $)</t>
  </si>
  <si>
    <t>49% of Eligible Costs
(Max $500,000)</t>
  </si>
  <si>
    <t>Distributor Program amount</t>
  </si>
  <si>
    <t>Contribution du FMC
(Entrez le $ des env. des télédiffuseur)</t>
  </si>
  <si>
    <r>
      <t xml:space="preserve">CMF Contribution
(Enter Broadcaster 
Envelope </t>
    </r>
    <r>
      <rPr>
        <b/>
        <u/>
        <sz val="10"/>
        <rFont val="Calibri"/>
        <family val="2"/>
        <scheme val="minor"/>
      </rPr>
      <t>$</t>
    </r>
    <r>
      <rPr>
        <b/>
        <sz val="10"/>
        <rFont val="Calibri"/>
        <family val="2"/>
        <scheme val="minor"/>
      </rPr>
      <t>)</t>
    </r>
  </si>
  <si>
    <t>Titre du 
projet :</t>
  </si>
  <si>
    <t>La durée maximale, est-elle respectée?</t>
  </si>
  <si>
    <t>Is the Maximum Term within limits?</t>
  </si>
  <si>
    <t>Distributor Program</t>
  </si>
  <si>
    <r>
      <rPr>
        <b/>
        <i/>
        <u/>
        <sz val="10"/>
        <color rgb="FF1F497D"/>
        <rFont val="Calibri"/>
        <family val="2"/>
      </rPr>
      <t xml:space="preserve">Pilots </t>
    </r>
    <r>
      <rPr>
        <b/>
        <i/>
        <sz val="10"/>
        <color rgb="FF1F497D"/>
        <rFont val="Calibri"/>
        <family val="2"/>
      </rPr>
      <t>and</t>
    </r>
    <r>
      <rPr>
        <b/>
        <i/>
        <u/>
        <sz val="10"/>
        <color rgb="FF1F497D"/>
        <rFont val="Calibri"/>
        <family val="2"/>
      </rPr>
      <t xml:space="preserve"> feature films in the Drama</t>
    </r>
    <r>
      <rPr>
        <b/>
        <i/>
        <sz val="10"/>
        <color rgb="FF1F497D"/>
        <rFont val="Calibri"/>
        <family val="2"/>
      </rPr>
      <t xml:space="preserve"> programming genre are </t>
    </r>
    <r>
      <rPr>
        <b/>
        <i/>
        <sz val="10"/>
        <color rgb="FFFF0000"/>
        <rFont val="Calibri"/>
        <family val="2"/>
      </rPr>
      <t xml:space="preserve">not eligible </t>
    </r>
  </si>
  <si>
    <r>
      <t xml:space="preserve">Les </t>
    </r>
    <r>
      <rPr>
        <b/>
        <i/>
        <u/>
        <sz val="10"/>
        <color rgb="FF1F497D"/>
        <rFont val="Calibri"/>
        <family val="2"/>
      </rPr>
      <t>pilotes</t>
    </r>
    <r>
      <rPr>
        <b/>
        <i/>
        <sz val="10"/>
        <color rgb="FF1F497D"/>
        <rFont val="Calibri"/>
        <family val="2"/>
      </rPr>
      <t xml:space="preserve"> et les </t>
    </r>
    <r>
      <rPr>
        <b/>
        <i/>
        <u/>
        <sz val="10"/>
        <color rgb="FF1F497D"/>
        <rFont val="Calibri"/>
        <family val="2"/>
      </rPr>
      <t>longs métrages dans le genre dramatique</t>
    </r>
    <r>
      <rPr>
        <b/>
        <i/>
        <sz val="10"/>
        <color rgb="FF1F497D"/>
        <rFont val="Calibri"/>
        <family val="2"/>
      </rPr>
      <t xml:space="preserve"> </t>
    </r>
    <r>
      <rPr>
        <b/>
        <i/>
        <sz val="10"/>
        <color rgb="FFFF0000"/>
        <rFont val="Calibri"/>
        <family val="2"/>
      </rPr>
      <t>ne sont pas admissibles</t>
    </r>
  </si>
  <si>
    <t>A Minimum Market Contribution is required to acces the Distributor Program</t>
  </si>
  <si>
    <t>Eligible 
Licence Fee</t>
  </si>
  <si>
    <t>La Contribution minimale du marché d'un distributeur est nécessaire pour déclencher le projet dans ce programme</t>
  </si>
  <si>
    <t>Canadien</t>
  </si>
  <si>
    <t>Langue</t>
  </si>
  <si>
    <t>No. du projet :</t>
  </si>
  <si>
    <r>
      <t xml:space="preserve">Territoire du Distributeur </t>
    </r>
    <r>
      <rPr>
        <b/>
        <sz val="10"/>
        <color rgb="FF1F497D"/>
        <rFont val="Calibri"/>
        <family val="2"/>
        <scheme val="minor"/>
      </rPr>
      <t xml:space="preserve">(2)
</t>
    </r>
    <r>
      <rPr>
        <b/>
        <sz val="9"/>
        <color rgb="FF1F497D"/>
        <rFont val="Calibri"/>
        <family val="2"/>
        <scheme val="minor"/>
      </rPr>
      <t>(SVP Utilisez la liste déroulante)</t>
    </r>
  </si>
  <si>
    <r>
      <t xml:space="preserve">Le Distributeur est-il apparenté au Requérant?
</t>
    </r>
    <r>
      <rPr>
        <b/>
        <sz val="10"/>
        <color rgb="FF1F497D"/>
        <rFont val="Calibri"/>
        <family val="2"/>
        <scheme val="minor"/>
      </rPr>
      <t>(SVP Utilisez la liste déroulante)</t>
    </r>
  </si>
  <si>
    <t>Programme pour les distributeurs</t>
  </si>
  <si>
    <t>Montant du Programme pour les distributeurs</t>
  </si>
  <si>
    <t>Programme pour les distributeurs - Langue française</t>
  </si>
  <si>
    <r>
      <t>Is this application combined with the</t>
    </r>
    <r>
      <rPr>
        <b/>
        <sz val="10"/>
        <rFont val="Calibri"/>
        <family val="2"/>
        <scheme val="minor"/>
      </rPr>
      <t xml:space="preserve"> </t>
    </r>
    <r>
      <rPr>
        <b/>
        <sz val="10"/>
        <color indexed="8"/>
        <rFont val="Calibri"/>
        <family val="2"/>
        <scheme val="minor"/>
      </rPr>
      <t>Broadcaster Envelope Program (English and French) from this fiscal year</t>
    </r>
    <r>
      <rPr>
        <b/>
        <sz val="10"/>
        <rFont val="Calibri"/>
        <family val="2"/>
        <scheme val="minor"/>
      </rPr>
      <t>?</t>
    </r>
  </si>
  <si>
    <t>Le projet reçoit-il une allocation des enveloppes des télédiffuseurs 2025-2026 (de langue anglaise et française)?</t>
  </si>
  <si>
    <t>Vidéodescription requise?</t>
  </si>
  <si>
    <t>Described video required?</t>
  </si>
  <si>
    <r>
      <t>2025-2026 - Triggering Commitment Thresholds, Maximum Contribution and Term Calculation Sheet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Distributor Program</t>
    </r>
    <r>
      <rPr>
        <b/>
        <sz val="12"/>
        <rFont val="Calibri"/>
        <family val="2"/>
        <scheme val="minor"/>
      </rPr>
      <t xml:space="preserve">
</t>
    </r>
    <r>
      <rPr>
        <b/>
        <sz val="10"/>
        <color rgb="FF0070C0"/>
        <rFont val="Calibri"/>
        <family val="2"/>
        <scheme val="minor"/>
      </rPr>
      <t>*voir onglet séparé au bas pour les projets en français</t>
    </r>
  </si>
  <si>
    <t>International Entity
(Intl. Right)  Children &amp; Youth only</t>
  </si>
  <si>
    <t>Entité internationale
(droits int.)
Enfants et jeunes seulement</t>
  </si>
  <si>
    <t>(2): The Candian Distributor's Minimum Market Contribution is in exchange for an Eligible Project’s (i) Canadian Exploitation Rights, and/or (ii) International Territory Exploitation Rights. Please consult section 3.2.4.1 i) of the applicable Guidelines</t>
  </si>
  <si>
    <r>
      <t xml:space="preserve">Distributeur canadien admissible
ou Télédiffuseur canadien
ou Entité internationale admissible
</t>
    </r>
    <r>
      <rPr>
        <b/>
        <sz val="10"/>
        <color rgb="FF1F497D"/>
        <rFont val="Calibri"/>
        <family val="2"/>
        <scheme val="minor"/>
      </rPr>
      <t>(1)</t>
    </r>
  </si>
  <si>
    <t>Distributeur canadien admissible
ou Télédiffuseur canadien
ou Entité internationale admissible</t>
  </si>
  <si>
    <t>Montant admissible de la participation au capital</t>
  </si>
  <si>
    <t xml:space="preserve">Maximum  Investment </t>
  </si>
  <si>
    <t>International Entity
Children &amp; Youth
MMC allowable</t>
  </si>
  <si>
    <t>Entité internationale
Enfants et jeunes CMM premise</t>
  </si>
  <si>
    <t>Distributor and Broadcaster Maximum Term Calculation:</t>
  </si>
  <si>
    <t>Calcul de la durée maximale de la CMM du distributeur et des droits de diffusion :</t>
  </si>
  <si>
    <r>
      <t>2025-2026 - Feuille de calcul des exigences seuil pour les déclencheurs admissibles, de la contribution et durée maximale</t>
    </r>
    <r>
      <rPr>
        <b/>
        <sz val="1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>Programme pour les distributeurs</t>
    </r>
    <r>
      <rPr>
        <b/>
        <sz val="12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* see different sheet at the bottom for an English project</t>
    </r>
  </si>
  <si>
    <t>% Total Eligible Triggering Commitment</t>
  </si>
  <si>
    <r>
      <t>Intl. Entity
Children &amp; Youth
MMC</t>
    </r>
    <r>
      <rPr>
        <b/>
        <sz val="10"/>
        <color rgb="FF1F497D"/>
        <rFont val="Calibri"/>
        <family val="2"/>
        <scheme val="minor"/>
      </rPr>
      <t xml:space="preserve"> (3)</t>
    </r>
  </si>
  <si>
    <t>Surplus
Non-trigger amounts</t>
  </si>
  <si>
    <r>
      <t xml:space="preserve">Entité internationale
Enfants et jeunes CMM </t>
    </r>
    <r>
      <rPr>
        <b/>
        <sz val="10"/>
        <color rgb="FF1F497D"/>
        <rFont val="Calibri"/>
        <family val="2"/>
        <scheme val="minor"/>
      </rPr>
      <t>(3)</t>
    </r>
  </si>
  <si>
    <t>Maximum Terms, CMF Contributions, Minimum Market Contribution (MMC) and Eligible Licence Fees (ELF):</t>
  </si>
  <si>
    <t>Durées maximales, contributions du FMC, Contribution minimale du marché (CMM) et Droits de diffusion admissibles (DDA) :</t>
  </si>
  <si>
    <t>Surplus
Montants non déclencheurs</t>
  </si>
  <si>
    <t>Distributeur canadien admissible
CMM</t>
  </si>
  <si>
    <t>Télédiffuseur canadien
DDA</t>
  </si>
  <si>
    <t>% Total pour les déclencheurs admissibles</t>
  </si>
  <si>
    <t>Eligible Canadian Distributor
MMC</t>
  </si>
  <si>
    <t>Eligible Canadian Distributor
Or Canadian Broadcaster
Or Eligible International Entity</t>
  </si>
  <si>
    <t>Canadian Broadcaster            
ELF</t>
  </si>
  <si>
    <r>
      <t xml:space="preserve">Eligible Canadian Distributor
Or Canadian Broadcaster
Or Eligible International Entity
</t>
    </r>
    <r>
      <rPr>
        <b/>
        <sz val="10"/>
        <color rgb="FF1F497D"/>
        <rFont val="Calibri"/>
        <family val="2"/>
        <scheme val="minor"/>
      </rPr>
      <t xml:space="preserve"> (1)</t>
    </r>
  </si>
  <si>
    <t>(2) : La Contribution minimale du marché du Distributeur canadien admissible est versée en contrepartie (i) des droits d’exploitation au Canada; ou (ii) des droits d’exploitation à l’international d’un Projet admissible. Voir section  3.2.4.1 i) des Principes directeurs applicables</t>
  </si>
  <si>
    <t>(3): Only the included allowable MMC will appear in the Intl. Entity column (I)</t>
  </si>
  <si>
    <t>(3): Seul la CMM permise qui a été incluse apparaîtra dans la colonne pour l’Entité internationale (I)</t>
  </si>
  <si>
    <t>Pro-Rated Amount</t>
  </si>
  <si>
    <t>Maximum Term</t>
  </si>
  <si>
    <t>Durée maximale</t>
  </si>
  <si>
    <t>Montant proportionnel</t>
  </si>
  <si>
    <t xml:space="preserve">CMM + Can + non liée </t>
  </si>
  <si>
    <t>MMC+Can+Not related</t>
  </si>
  <si>
    <t>Formulas for B56/B58/B60 etc.</t>
  </si>
  <si>
    <t>La durée maximale ne s’applique pas (i) à un Distributeur canadien admissible apparenté au Requérant; (ii) au droit d’exploitation à l’international; et (iii) au Distributeur canadien admissible dont la Contribution minimale du marché dépasse l'exigence seuil</t>
  </si>
  <si>
    <t>Choix de texte B56, B58, etc</t>
  </si>
  <si>
    <t>Only a: (i) Minimum Market Contribution; (ii) Licence Fee; OR (iii) an International Entity amount can be entered per row</t>
  </si>
  <si>
    <t>Seulement un montant pour (i) la Contribution minimale du marché, (ii) les Droits de diffusion admissibles, ou (iii) l'Entité internationale peut être entré par ligne</t>
  </si>
  <si>
    <r>
      <t xml:space="preserve">(1): Enter </t>
    </r>
    <r>
      <rPr>
        <b/>
        <i/>
        <u/>
        <sz val="10"/>
        <color rgb="FF1F497D"/>
        <rFont val="Calibri"/>
        <family val="2"/>
      </rPr>
      <t>first</t>
    </r>
    <r>
      <rPr>
        <b/>
        <i/>
        <sz val="10"/>
        <color rgb="FF1F497D"/>
        <rFont val="Calibri"/>
        <family val="2"/>
      </rPr>
      <t xml:space="preserve"> the Minimum Market Contribution for the </t>
    </r>
    <r>
      <rPr>
        <b/>
        <i/>
        <u/>
        <sz val="10"/>
        <color rgb="FF1F497D"/>
        <rFont val="Calibri"/>
        <family val="2"/>
      </rPr>
      <t>Canadian Exploitation Right from the non-related Eligible Canadian Distributor</t>
    </r>
    <r>
      <rPr>
        <b/>
        <i/>
        <sz val="10"/>
        <color rgb="FF1F497D"/>
        <rFont val="Calibri"/>
        <family val="2"/>
      </rPr>
      <t xml:space="preserve"> and the </t>
    </r>
    <r>
      <rPr>
        <b/>
        <i/>
        <u/>
        <sz val="10"/>
        <color rgb="FF1F497D"/>
        <rFont val="Calibri"/>
        <family val="2"/>
      </rPr>
      <t>Canadian Broadcaster's</t>
    </r>
    <r>
      <rPr>
        <b/>
        <i/>
        <sz val="10"/>
        <color rgb="FF1F497D"/>
        <rFont val="Calibri"/>
        <family val="2"/>
      </rPr>
      <t xml:space="preserve"> Eligible licence Fee </t>
    </r>
    <r>
      <rPr>
        <b/>
        <i/>
        <u/>
        <sz val="10"/>
        <color rgb="FF1F497D"/>
        <rFont val="Calibri"/>
        <family val="2"/>
      </rPr>
      <t>in order</t>
    </r>
    <r>
      <rPr>
        <b/>
        <i/>
        <sz val="10"/>
        <color rgb="FF1F497D"/>
        <rFont val="Calibri"/>
        <family val="2"/>
      </rPr>
      <t xml:space="preserve"> of start of term dates</t>
    </r>
  </si>
  <si>
    <r>
      <t xml:space="preserve">(1) : Entrez </t>
    </r>
    <r>
      <rPr>
        <b/>
        <i/>
        <u/>
        <sz val="10"/>
        <color theme="3"/>
        <rFont val="Calibri"/>
        <family val="2"/>
        <scheme val="minor"/>
      </rPr>
      <t>en premier</t>
    </r>
    <r>
      <rPr>
        <b/>
        <i/>
        <sz val="10"/>
        <color theme="3"/>
        <rFont val="Calibri"/>
        <family val="2"/>
        <scheme val="minor"/>
      </rPr>
      <t xml:space="preserve"> la Contribution minimale du marché pour les </t>
    </r>
    <r>
      <rPr>
        <b/>
        <i/>
        <u/>
        <sz val="10"/>
        <color theme="3"/>
        <rFont val="Calibri"/>
        <family val="2"/>
        <scheme val="minor"/>
      </rPr>
      <t>droits d'exploitation au Canada du Distributeur canadien admissible non apparenté</t>
    </r>
    <r>
      <rPr>
        <b/>
        <i/>
        <sz val="10"/>
        <color theme="3"/>
        <rFont val="Calibri"/>
        <family val="2"/>
        <scheme val="minor"/>
      </rPr>
      <t xml:space="preserve"> et les</t>
    </r>
    <r>
      <rPr>
        <b/>
        <i/>
        <u/>
        <sz val="10"/>
        <color theme="3"/>
        <rFont val="Calibri"/>
        <family val="2"/>
        <scheme val="minor"/>
      </rPr>
      <t xml:space="preserve"> droits de diffusion admissibles</t>
    </r>
    <r>
      <rPr>
        <b/>
        <i/>
        <sz val="10"/>
        <color theme="3"/>
        <rFont val="Calibri"/>
        <family val="2"/>
        <scheme val="minor"/>
      </rPr>
      <t xml:space="preserve"> du télédiffuseur canadien </t>
    </r>
    <r>
      <rPr>
        <b/>
        <i/>
        <u/>
        <sz val="10"/>
        <color theme="3"/>
        <rFont val="Calibri"/>
        <family val="2"/>
        <scheme val="minor"/>
      </rPr>
      <t>par ordre</t>
    </r>
    <r>
      <rPr>
        <b/>
        <i/>
        <sz val="10"/>
        <color theme="3"/>
        <rFont val="Calibri"/>
        <family val="2"/>
        <scheme val="minor"/>
      </rPr>
      <t xml:space="preserve"> croissant de début de la période des droits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</si>
</sst>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#,##0\ &quot;$&quot;_);\(#,##0\ &quot;$&quot;\)"/>
    <numFmt numFmtId="7" formatCode="#,##0.00\ &quot;$&quot;_);\(#,##0.00\ &quot;$&quot;\)"/>
    <numFmt numFmtId="44" formatCode="_ * #,##0.00_)\ &quot;$&quot;_ ;_ * \(#,##0.00\)\ &quot;$&quot;_ ;_ * &quot;-&quot;??_)\ &quot;$&quot;_ ;_ @_ "/>
    <numFmt numFmtId="164" formatCode="_-* #,##0_-;\-* #,##0_-;_-* &quot;-&quot;_-;_-@_-"/>
    <numFmt numFmtId="165" formatCode="_-&quot;$&quot;* #,##0_-;\-&quot;$&quot;* #,##0_-;_-&quot;$&quot;* &quot;-&quot;_-;_-@_-"/>
    <numFmt numFmtId="166" formatCode="&quot;$&quot;#,##0.00_);\(&quot;$&quot;#,##0.00\)"/>
    <numFmt numFmtId="167" formatCode="0.0%"/>
    <numFmt numFmtId="168" formatCode="[$-409]d\-mmm\-yyyy;@"/>
    <numFmt numFmtId="169" formatCode="&quot;$&quot;#,##0"/>
    <numFmt numFmtId="170" formatCode="yyyy\-mm\-dd;@"/>
    <numFmt numFmtId="171" formatCode="[$$-1009]#,##0"/>
    <numFmt numFmtId="172" formatCode="#,##0.0_);\(#,##0.0\)"/>
    <numFmt numFmtId="173" formatCode="[$$-409]#,##0_);\([$$-409]#,##0\)"/>
    <numFmt numFmtId="174" formatCode="yyyy/mm/dd;@"/>
    <numFmt numFmtId="175" formatCode="[$$-1009]#,##0;\-[$$-1009]#,##0"/>
    <numFmt numFmtId="176" formatCode="_ * #,##0_)\ [$$-C0C]_ ;_ * \(#,##0\)\ [$$-C0C]_ ;_ * &quot;-&quot;??_)\ [$$-C0C]_ ;_ @_ "/>
    <numFmt numFmtId="177" formatCode="#,##0\ [$$-C0C]_);\(#,##0\ [$$-C0C]\)"/>
    <numFmt numFmtId="178" formatCode="[$$-1009]#,##0;[Red]\-[$$-1009]#,##0"/>
  </numFmts>
  <fonts count="72" x14ac:knownFonts="1">
    <font>
      <sz val="12"/>
      <name val="Arial"/>
    </font>
    <font>
      <sz val="12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12"/>
      <name val="Arial"/>
      <family val="2"/>
    </font>
    <font>
      <b/>
      <sz val="8.5"/>
      <color rgb="FFFF0000"/>
      <name val="Arial"/>
      <family val="2"/>
    </font>
    <font>
      <sz val="8.5"/>
      <color rgb="FFFF0000"/>
      <name val="Arial"/>
      <family val="2"/>
    </font>
    <font>
      <b/>
      <sz val="8"/>
      <name val="Arial"/>
      <family val="2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i/>
      <sz val="16"/>
      <color rgb="FF00B050"/>
      <name val="Arial"/>
      <family val="2"/>
    </font>
    <font>
      <sz val="16"/>
      <color rgb="FFFF0000"/>
      <name val="Arial"/>
      <family val="2"/>
    </font>
    <font>
      <b/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9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i/>
      <strike/>
      <sz val="8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i/>
      <u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Arial"/>
      <family val="2"/>
    </font>
    <font>
      <b/>
      <i/>
      <sz val="10"/>
      <color theme="3"/>
      <name val="Calibri"/>
      <family val="2"/>
      <scheme val="minor"/>
    </font>
    <font>
      <b/>
      <i/>
      <sz val="10"/>
      <color rgb="FF1F497D"/>
      <name val="Calibri"/>
      <family val="2"/>
      <scheme val="minor"/>
    </font>
    <font>
      <b/>
      <sz val="10"/>
      <color rgb="FF1F497D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i/>
      <sz val="10"/>
      <color rgb="FF1F497D"/>
      <name val="Calibri"/>
      <family val="2"/>
    </font>
    <font>
      <sz val="10"/>
      <color rgb="FF1F497D"/>
      <name val="Arial"/>
      <family val="2"/>
    </font>
    <font>
      <b/>
      <i/>
      <sz val="10"/>
      <color rgb="FF1F497D"/>
      <name val="Arial"/>
      <family val="2"/>
    </font>
    <font>
      <sz val="9"/>
      <color rgb="FF1F497D"/>
      <name val="Arial"/>
      <family val="2"/>
    </font>
    <font>
      <sz val="8"/>
      <color rgb="FF1F497D"/>
      <name val="Calibri"/>
      <family val="2"/>
      <scheme val="minor"/>
    </font>
    <font>
      <sz val="9"/>
      <color rgb="FF1F497D"/>
      <name val="Calibri"/>
      <family val="2"/>
      <scheme val="minor"/>
    </font>
    <font>
      <sz val="12"/>
      <color rgb="FF1F497D"/>
      <name val="Calibri"/>
      <family val="2"/>
      <scheme val="minor"/>
    </font>
    <font>
      <b/>
      <i/>
      <u/>
      <sz val="10"/>
      <color indexed="8"/>
      <name val="Calibri"/>
      <family val="2"/>
      <scheme val="minor"/>
    </font>
    <font>
      <b/>
      <i/>
      <strike/>
      <sz val="10"/>
      <color rgb="FF1F497D"/>
      <name val="Calibri"/>
      <family val="2"/>
      <scheme val="minor"/>
    </font>
    <font>
      <strike/>
      <sz val="12"/>
      <color rgb="FF1F497D"/>
      <name val="Arial"/>
      <family val="2"/>
    </font>
    <font>
      <sz val="10"/>
      <color theme="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9"/>
      <color rgb="FF1F497D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8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u/>
      <sz val="10"/>
      <color rgb="FF1F497D"/>
      <name val="Calibri"/>
      <family val="2"/>
    </font>
    <font>
      <b/>
      <i/>
      <sz val="10"/>
      <color rgb="FFFF0000"/>
      <name val="Calibri"/>
      <family val="2"/>
    </font>
    <font>
      <sz val="8"/>
      <name val="Arial"/>
      <family val="2"/>
    </font>
    <font>
      <b/>
      <i/>
      <u/>
      <sz val="10"/>
      <color theme="3"/>
      <name val="Calibri"/>
      <family val="2"/>
      <scheme val="minor"/>
    </font>
    <font>
      <b/>
      <i/>
      <sz val="10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E1EB8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DE2CB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0">
    <xf numFmtId="0" fontId="0" fillId="0" borderId="0" xfId="0"/>
    <xf numFmtId="0" fontId="26" fillId="0" borderId="0" xfId="0" applyFont="1" applyAlignment="1" applyProtection="1">
      <alignment vertical="center"/>
      <protection hidden="1"/>
    </xf>
    <xf numFmtId="0" fontId="45" fillId="0" borderId="0" xfId="0" applyFont="1" applyAlignment="1" applyProtection="1">
      <alignment vertical="center"/>
      <protection locked="0"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26" fillId="0" borderId="5" xfId="0" applyFont="1" applyBorder="1" applyAlignment="1" applyProtection="1">
      <alignment horizontal="center" vertical="center" wrapText="1"/>
      <protection hidden="1"/>
    </xf>
    <xf numFmtId="0" fontId="5" fillId="10" borderId="0" xfId="0" applyFont="1" applyFill="1" applyAlignment="1" applyProtection="1">
      <alignment vertical="center" wrapText="1"/>
      <protection hidden="1"/>
    </xf>
    <xf numFmtId="0" fontId="26" fillId="10" borderId="0" xfId="0" applyFont="1" applyFill="1" applyAlignment="1" applyProtection="1">
      <alignment horizontal="right" vertical="center"/>
      <protection hidden="1"/>
    </xf>
    <xf numFmtId="0" fontId="13" fillId="6" borderId="0" xfId="0" applyFont="1" applyFill="1" applyAlignment="1" applyProtection="1">
      <alignment horizontal="left" vertical="center"/>
      <protection hidden="1"/>
    </xf>
    <xf numFmtId="0" fontId="5" fillId="6" borderId="0" xfId="0" applyFont="1" applyFill="1" applyAlignment="1" applyProtection="1">
      <alignment vertical="center" wrapText="1"/>
      <protection hidden="1"/>
    </xf>
    <xf numFmtId="0" fontId="25" fillId="0" borderId="5" xfId="0" applyFont="1" applyBorder="1" applyAlignment="1" applyProtection="1">
      <alignment horizontal="center" vertical="center" wrapText="1"/>
      <protection hidden="1"/>
    </xf>
    <xf numFmtId="0" fontId="27" fillId="11" borderId="5" xfId="0" applyFont="1" applyFill="1" applyBorder="1" applyAlignment="1" applyProtection="1">
      <alignment horizontal="center" vertical="center" wrapText="1"/>
      <protection hidden="1"/>
    </xf>
    <xf numFmtId="173" fontId="26" fillId="3" borderId="5" xfId="2" applyNumberFormat="1" applyFont="1" applyFill="1" applyBorder="1" applyAlignment="1" applyProtection="1">
      <alignment horizontal="center" vertical="center" wrapText="1"/>
      <protection hidden="1"/>
    </xf>
    <xf numFmtId="37" fontId="26" fillId="3" borderId="8" xfId="2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Protection="1">
      <protection hidden="1"/>
    </xf>
    <xf numFmtId="49" fontId="48" fillId="0" borderId="0" xfId="2" applyNumberFormat="1" applyFont="1" applyFill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0" fontId="0" fillId="10" borderId="1" xfId="0" applyFill="1" applyBorder="1" applyProtection="1">
      <protection hidden="1"/>
    </xf>
    <xf numFmtId="0" fontId="29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3" fillId="0" borderId="0" xfId="0" applyFont="1" applyAlignment="1" applyProtection="1">
      <alignment vertical="center"/>
      <protection hidden="1"/>
    </xf>
    <xf numFmtId="0" fontId="26" fillId="3" borderId="5" xfId="0" applyFont="1" applyFill="1" applyBorder="1" applyAlignment="1" applyProtection="1">
      <alignment horizontal="center" vertical="center" wrapText="1"/>
      <protection hidden="1"/>
    </xf>
    <xf numFmtId="1" fontId="26" fillId="3" borderId="5" xfId="0" applyNumberFormat="1" applyFont="1" applyFill="1" applyBorder="1" applyAlignment="1" applyProtection="1">
      <alignment horizontal="center" vertical="center" wrapText="1"/>
      <protection hidden="1"/>
    </xf>
    <xf numFmtId="168" fontId="26" fillId="3" borderId="5" xfId="0" applyNumberFormat="1" applyFont="1" applyFill="1" applyBorder="1" applyAlignment="1" applyProtection="1">
      <alignment horizontal="center" vertical="center"/>
      <protection hidden="1"/>
    </xf>
    <xf numFmtId="0" fontId="32" fillId="0" borderId="0" xfId="0" applyFont="1" applyAlignment="1" applyProtection="1">
      <alignment vertical="center"/>
      <protection hidden="1"/>
    </xf>
    <xf numFmtId="166" fontId="26" fillId="0" borderId="0" xfId="0" applyNumberFormat="1" applyFont="1" applyAlignment="1" applyProtection="1">
      <alignment horizontal="left" vertical="center"/>
      <protection hidden="1"/>
    </xf>
    <xf numFmtId="173" fontId="2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5" fillId="0" borderId="0" xfId="0" applyFont="1" applyAlignment="1" applyProtection="1">
      <alignment vertical="center"/>
      <protection hidden="1"/>
    </xf>
    <xf numFmtId="0" fontId="36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28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172" fontId="26" fillId="3" borderId="5" xfId="2" applyNumberFormat="1" applyFont="1" applyFill="1" applyBorder="1" applyAlignment="1" applyProtection="1">
      <alignment horizontal="center" vertical="center" wrapText="1"/>
      <protection hidden="1"/>
    </xf>
    <xf numFmtId="5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49" fontId="27" fillId="3" borderId="11" xfId="0" applyNumberFormat="1" applyFont="1" applyFill="1" applyBorder="1" applyAlignment="1" applyProtection="1">
      <alignment horizontal="right" vertical="center" wrapText="1"/>
      <protection hidden="1"/>
    </xf>
    <xf numFmtId="177" fontId="26" fillId="3" borderId="8" xfId="6" applyNumberFormat="1" applyFont="1" applyFill="1" applyBorder="1" applyAlignment="1" applyProtection="1">
      <alignment vertical="center" wrapText="1"/>
      <protection hidden="1"/>
    </xf>
    <xf numFmtId="10" fontId="26" fillId="3" borderId="8" xfId="3" applyNumberFormat="1" applyFont="1" applyFill="1" applyBorder="1" applyAlignment="1" applyProtection="1">
      <alignment vertical="center" wrapText="1"/>
      <protection hidden="1"/>
    </xf>
    <xf numFmtId="177" fontId="26" fillId="3" borderId="0" xfId="2" applyNumberFormat="1" applyFont="1" applyFill="1" applyBorder="1" applyAlignment="1" applyProtection="1">
      <alignment vertical="center" wrapText="1"/>
      <protection hidden="1"/>
    </xf>
    <xf numFmtId="176" fontId="26" fillId="3" borderId="0" xfId="2" applyNumberFormat="1" applyFont="1" applyFill="1" applyBorder="1" applyAlignment="1" applyProtection="1">
      <alignment vertical="center" wrapText="1"/>
      <protection hidden="1"/>
    </xf>
    <xf numFmtId="177" fontId="26" fillId="3" borderId="5" xfId="6" applyNumberFormat="1" applyFont="1" applyFill="1" applyBorder="1" applyAlignment="1" applyProtection="1">
      <alignment vertical="center" wrapText="1"/>
      <protection hidden="1"/>
    </xf>
    <xf numFmtId="10" fontId="26" fillId="3" borderId="5" xfId="3" applyNumberFormat="1" applyFont="1" applyFill="1" applyBorder="1" applyAlignment="1" applyProtection="1">
      <alignment vertical="center" wrapText="1"/>
      <protection hidden="1"/>
    </xf>
    <xf numFmtId="177" fontId="26" fillId="3" borderId="5" xfId="2" applyNumberFormat="1" applyFont="1" applyFill="1" applyBorder="1" applyAlignment="1" applyProtection="1">
      <alignment horizontal="right" vertical="center" wrapText="1"/>
      <protection hidden="1"/>
    </xf>
    <xf numFmtId="177" fontId="26" fillId="3" borderId="3" xfId="2" applyNumberFormat="1" applyFont="1" applyFill="1" applyBorder="1" applyAlignment="1" applyProtection="1">
      <alignment horizontal="right" vertical="center" wrapText="1"/>
      <protection hidden="1"/>
    </xf>
    <xf numFmtId="0" fontId="26" fillId="3" borderId="11" xfId="0" applyFont="1" applyFill="1" applyBorder="1" applyAlignment="1" applyProtection="1">
      <alignment horizontal="center" vertical="center" wrapText="1"/>
      <protection hidden="1"/>
    </xf>
    <xf numFmtId="10" fontId="26" fillId="3" borderId="11" xfId="3" applyNumberFormat="1" applyFont="1" applyFill="1" applyBorder="1" applyAlignment="1" applyProtection="1">
      <alignment vertical="center" wrapText="1"/>
      <protection hidden="1"/>
    </xf>
    <xf numFmtId="0" fontId="27" fillId="0" borderId="19" xfId="0" applyFont="1" applyBorder="1" applyAlignment="1" applyProtection="1">
      <alignment horizontal="right" vertical="center" wrapText="1"/>
      <protection hidden="1"/>
    </xf>
    <xf numFmtId="10" fontId="27" fillId="13" borderId="21" xfId="3" applyNumberFormat="1" applyFont="1" applyFill="1" applyBorder="1" applyAlignment="1" applyProtection="1">
      <alignment vertical="center" wrapText="1"/>
      <protection hidden="1"/>
    </xf>
    <xf numFmtId="0" fontId="27" fillId="0" borderId="3" xfId="0" applyFont="1" applyBorder="1" applyAlignment="1" applyProtection="1">
      <alignment horizontal="center" vertical="center" wrapText="1"/>
      <protection hidden="1"/>
    </xf>
    <xf numFmtId="0" fontId="27" fillId="0" borderId="1" xfId="0" applyFont="1" applyBorder="1" applyAlignment="1" applyProtection="1">
      <alignment horizontal="center" vertical="center" wrapText="1"/>
      <protection hidden="1"/>
    </xf>
    <xf numFmtId="0" fontId="26" fillId="3" borderId="1" xfId="0" applyFont="1" applyFill="1" applyBorder="1" applyAlignment="1" applyProtection="1">
      <alignment horizontal="center" vertical="center" wrapText="1"/>
      <protection hidden="1"/>
    </xf>
    <xf numFmtId="168" fontId="27" fillId="4" borderId="5" xfId="0" applyNumberFormat="1" applyFont="1" applyFill="1" applyBorder="1" applyAlignment="1" applyProtection="1">
      <alignment horizontal="center" vertical="center"/>
      <protection hidden="1"/>
    </xf>
    <xf numFmtId="169" fontId="27" fillId="0" borderId="2" xfId="0" applyNumberFormat="1" applyFont="1" applyBorder="1" applyAlignment="1" applyProtection="1">
      <alignment horizontal="center" vertical="center" wrapText="1"/>
      <protection hidden="1"/>
    </xf>
    <xf numFmtId="166" fontId="26" fillId="0" borderId="0" xfId="0" applyNumberFormat="1" applyFont="1" applyAlignment="1" applyProtection="1">
      <alignment horizontal="center" vertical="center" wrapText="1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61" fillId="10" borderId="0" xfId="0" applyFont="1" applyFill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7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1" fontId="26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/>
      <protection hidden="1"/>
    </xf>
    <xf numFmtId="0" fontId="26" fillId="0" borderId="6" xfId="0" applyFont="1" applyBorder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2" xfId="0" applyFont="1" applyBorder="1" applyAlignment="1" applyProtection="1">
      <alignment horizontal="center" vertical="center" wrapText="1"/>
      <protection hidden="1"/>
    </xf>
    <xf numFmtId="0" fontId="26" fillId="0" borderId="3" xfId="0" applyFont="1" applyBorder="1" applyAlignment="1" applyProtection="1">
      <alignment horizontal="center" vertical="center" wrapText="1"/>
      <protection hidden="1"/>
    </xf>
    <xf numFmtId="0" fontId="26" fillId="0" borderId="1" xfId="0" applyFont="1" applyBorder="1" applyAlignment="1" applyProtection="1">
      <alignment horizontal="center" vertical="center" wrapText="1"/>
      <protection hidden="1"/>
    </xf>
    <xf numFmtId="0" fontId="23" fillId="8" borderId="5" xfId="5" applyFont="1" applyFill="1" applyBorder="1" applyAlignment="1" applyProtection="1">
      <alignment horizontal="center" vertical="center" wrapText="1"/>
      <protection hidden="1"/>
    </xf>
    <xf numFmtId="0" fontId="27" fillId="11" borderId="5" xfId="5" applyFont="1" applyFill="1" applyBorder="1" applyAlignment="1" applyProtection="1">
      <alignment horizontal="center" vertical="center" wrapText="1"/>
      <protection hidden="1"/>
    </xf>
    <xf numFmtId="9" fontId="26" fillId="0" borderId="5" xfId="0" applyNumberFormat="1" applyFont="1" applyBorder="1" applyAlignment="1" applyProtection="1">
      <alignment horizontal="center" vertical="center" wrapText="1"/>
      <protection hidden="1"/>
    </xf>
    <xf numFmtId="173" fontId="32" fillId="3" borderId="5" xfId="2" applyNumberFormat="1" applyFont="1" applyFill="1" applyBorder="1" applyAlignment="1" applyProtection="1">
      <alignment horizontal="center" vertical="center" shrinkToFit="1"/>
      <protection hidden="1"/>
    </xf>
    <xf numFmtId="173" fontId="26" fillId="3" borderId="5" xfId="2" applyNumberFormat="1" applyFont="1" applyFill="1" applyBorder="1" applyAlignment="1" applyProtection="1">
      <alignment horizontal="center" vertical="center" shrinkToFit="1"/>
      <protection hidden="1"/>
    </xf>
    <xf numFmtId="0" fontId="32" fillId="0" borderId="0" xfId="0" applyFont="1" applyAlignment="1" applyProtection="1">
      <alignment horizontal="left" vertical="center" wrapText="1"/>
      <protection hidden="1"/>
    </xf>
    <xf numFmtId="0" fontId="23" fillId="0" borderId="15" xfId="0" applyFont="1" applyBorder="1" applyAlignment="1" applyProtection="1">
      <alignment horizontal="center" vertical="center" wrapText="1"/>
      <protection hidden="1"/>
    </xf>
    <xf numFmtId="0" fontId="27" fillId="15" borderId="5" xfId="0" applyFont="1" applyFill="1" applyBorder="1" applyAlignment="1" applyProtection="1">
      <alignment horizontal="center" vertical="center" wrapText="1"/>
      <protection hidden="1"/>
    </xf>
    <xf numFmtId="0" fontId="38" fillId="0" borderId="0" xfId="0" applyFont="1" applyAlignment="1" applyProtection="1">
      <alignment vertical="center"/>
      <protection hidden="1"/>
    </xf>
    <xf numFmtId="0" fontId="26" fillId="0" borderId="8" xfId="0" applyFont="1" applyBorder="1" applyAlignment="1" applyProtection="1">
      <alignment horizontal="center" vertical="center" wrapText="1"/>
      <protection hidden="1"/>
    </xf>
    <xf numFmtId="0" fontId="37" fillId="0" borderId="8" xfId="0" applyFont="1" applyBorder="1" applyAlignment="1" applyProtection="1">
      <alignment horizontal="center" vertical="center" wrapText="1"/>
      <protection hidden="1"/>
    </xf>
    <xf numFmtId="0" fontId="23" fillId="0" borderId="5" xfId="5" applyFont="1" applyBorder="1" applyAlignment="1" applyProtection="1">
      <alignment horizontal="center" vertical="center" wrapText="1"/>
      <protection hidden="1"/>
    </xf>
    <xf numFmtId="0" fontId="27" fillId="8" borderId="5" xfId="5" applyFont="1" applyFill="1" applyBorder="1" applyAlignment="1" applyProtection="1">
      <alignment horizontal="center" vertical="center" wrapText="1"/>
      <protection hidden="1"/>
    </xf>
    <xf numFmtId="0" fontId="27" fillId="12" borderId="5" xfId="0" applyFont="1" applyFill="1" applyBorder="1" applyAlignment="1" applyProtection="1">
      <alignment horizontal="center" vertical="center" wrapText="1"/>
      <protection hidden="1"/>
    </xf>
    <xf numFmtId="0" fontId="27" fillId="12" borderId="5" xfId="5" applyFont="1" applyFill="1" applyBorder="1" applyAlignment="1" applyProtection="1">
      <alignment horizontal="center" vertical="center" wrapText="1"/>
      <protection hidden="1"/>
    </xf>
    <xf numFmtId="177" fontId="27" fillId="4" borderId="21" xfId="2" applyNumberFormat="1" applyFont="1" applyFill="1" applyBorder="1" applyAlignment="1" applyProtection="1">
      <alignment horizontal="center" vertical="center" wrapText="1"/>
      <protection hidden="1"/>
    </xf>
    <xf numFmtId="0" fontId="58" fillId="10" borderId="0" xfId="0" applyFont="1" applyFill="1" applyAlignment="1" applyProtection="1">
      <alignment horizontal="center" vertical="center" wrapText="1"/>
      <protection hidden="1"/>
    </xf>
    <xf numFmtId="0" fontId="39" fillId="10" borderId="1" xfId="0" applyFont="1" applyFill="1" applyBorder="1" applyAlignment="1" applyProtection="1">
      <alignment vertical="center"/>
      <protection hidden="1"/>
    </xf>
    <xf numFmtId="0" fontId="24" fillId="0" borderId="6" xfId="0" applyFont="1" applyBorder="1" applyAlignment="1" applyProtection="1">
      <alignment vertical="center"/>
      <protection hidden="1"/>
    </xf>
    <xf numFmtId="49" fontId="27" fillId="10" borderId="3" xfId="0" applyNumberFormat="1" applyFont="1" applyFill="1" applyBorder="1" applyAlignment="1" applyProtection="1">
      <alignment horizontal="right" vertical="center" wrapText="1"/>
      <protection hidden="1"/>
    </xf>
    <xf numFmtId="178" fontId="26" fillId="10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16" xfId="0" applyFont="1" applyBorder="1" applyAlignment="1" applyProtection="1">
      <alignment vertical="center"/>
      <protection hidden="1"/>
    </xf>
    <xf numFmtId="0" fontId="27" fillId="0" borderId="12" xfId="0" applyFont="1" applyBorder="1" applyAlignment="1" applyProtection="1">
      <alignment horizontal="right" vertical="center" wrapText="1"/>
      <protection hidden="1"/>
    </xf>
    <xf numFmtId="0" fontId="23" fillId="0" borderId="14" xfId="5" applyFont="1" applyBorder="1" applyAlignment="1" applyProtection="1">
      <alignment horizontal="right" vertical="center" wrapText="1"/>
      <protection hidden="1"/>
    </xf>
    <xf numFmtId="0" fontId="42" fillId="0" borderId="0" xfId="5" applyFont="1" applyAlignment="1" applyProtection="1">
      <alignment vertic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21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4" fillId="0" borderId="0" xfId="0" applyFont="1" applyAlignment="1" applyProtection="1">
      <alignment horizontal="right" vertical="center" wrapText="1"/>
      <protection hidden="1"/>
    </xf>
    <xf numFmtId="165" fontId="4" fillId="0" borderId="0" xfId="2" applyFont="1" applyFill="1" applyBorder="1" applyAlignment="1" applyProtection="1">
      <alignment horizontal="right" vertical="center" wrapText="1"/>
      <protection hidden="1"/>
    </xf>
    <xf numFmtId="165" fontId="8" fillId="0" borderId="0" xfId="2" applyFont="1" applyFill="1" applyBorder="1" applyAlignment="1" applyProtection="1">
      <alignment horizontal="left" vertical="center" wrapText="1"/>
      <protection hidden="1"/>
    </xf>
    <xf numFmtId="165" fontId="10" fillId="0" borderId="0" xfId="2" applyFont="1" applyFill="1" applyBorder="1" applyAlignment="1" applyProtection="1">
      <alignment vertical="center" wrapText="1"/>
      <protection hidden="1"/>
    </xf>
    <xf numFmtId="0" fontId="11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horizontal="left" vertical="center"/>
      <protection hidden="1"/>
    </xf>
    <xf numFmtId="0" fontId="27" fillId="0" borderId="0" xfId="5" applyFont="1" applyAlignment="1" applyProtection="1">
      <alignment horizontal="right" vertical="center" wrapText="1"/>
      <protection hidden="1"/>
    </xf>
    <xf numFmtId="0" fontId="27" fillId="0" borderId="6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vertical="center"/>
      <protection locked="0" hidden="1"/>
    </xf>
    <xf numFmtId="0" fontId="12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vertical="center" wrapText="1"/>
      <protection hidden="1"/>
    </xf>
    <xf numFmtId="164" fontId="4" fillId="0" borderId="0" xfId="1" applyFont="1" applyFill="1" applyBorder="1" applyAlignment="1" applyProtection="1">
      <alignment vertical="center" wrapText="1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vertical="center"/>
      <protection locked="0" hidden="1"/>
    </xf>
    <xf numFmtId="0" fontId="27" fillId="9" borderId="5" xfId="0" applyFont="1" applyFill="1" applyBorder="1" applyAlignment="1" applyProtection="1">
      <alignment horizontal="right" vertical="center" wrapText="1"/>
      <protection hidden="1"/>
    </xf>
    <xf numFmtId="0" fontId="27" fillId="0" borderId="3" xfId="0" applyFont="1" applyBorder="1" applyAlignment="1" applyProtection="1">
      <alignment horizontal="right" vertical="center" wrapText="1"/>
      <protection hidden="1"/>
    </xf>
    <xf numFmtId="49" fontId="51" fillId="0" borderId="0" xfId="0" applyNumberFormat="1" applyFont="1" applyAlignment="1" applyProtection="1">
      <alignment horizontal="left" vertical="center"/>
      <protection hidden="1"/>
    </xf>
    <xf numFmtId="165" fontId="11" fillId="0" borderId="0" xfId="2" applyFont="1" applyFill="1" applyBorder="1" applyAlignment="1" applyProtection="1">
      <alignment vertical="center" wrapText="1"/>
      <protection hidden="1"/>
    </xf>
    <xf numFmtId="0" fontId="51" fillId="0" borderId="0" xfId="0" applyFont="1" applyAlignment="1" applyProtection="1">
      <alignment horizontal="left" vertical="center"/>
      <protection hidden="1"/>
    </xf>
    <xf numFmtId="173" fontId="0" fillId="0" borderId="0" xfId="0" applyNumberFormat="1" applyAlignment="1" applyProtection="1">
      <alignment vertical="center"/>
      <protection hidden="1"/>
    </xf>
    <xf numFmtId="37" fontId="26" fillId="2" borderId="5" xfId="2" applyNumberFormat="1" applyFont="1" applyFill="1" applyBorder="1" applyAlignment="1" applyProtection="1">
      <alignment horizontal="center" vertical="center"/>
      <protection locked="0" hidden="1"/>
    </xf>
    <xf numFmtId="9" fontId="27" fillId="3" borderId="5" xfId="3" applyFont="1" applyFill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vertical="center"/>
      <protection hidden="1"/>
    </xf>
    <xf numFmtId="0" fontId="48" fillId="0" borderId="0" xfId="0" applyFont="1" applyAlignment="1" applyProtection="1">
      <alignment vertical="center"/>
      <protection hidden="1"/>
    </xf>
    <xf numFmtId="0" fontId="53" fillId="0" borderId="0" xfId="0" applyFont="1" applyAlignment="1" applyProtection="1">
      <alignment vertical="center"/>
      <protection hidden="1"/>
    </xf>
    <xf numFmtId="165" fontId="54" fillId="0" borderId="0" xfId="2" applyFont="1" applyFill="1" applyBorder="1" applyAlignment="1" applyProtection="1">
      <alignment vertical="center"/>
      <protection hidden="1"/>
    </xf>
    <xf numFmtId="165" fontId="48" fillId="0" borderId="0" xfId="2" applyFont="1" applyFill="1" applyBorder="1" applyAlignment="1" applyProtection="1">
      <alignment horizontal="left" vertical="top"/>
      <protection hidden="1"/>
    </xf>
    <xf numFmtId="165" fontId="48" fillId="0" borderId="0" xfId="2" applyFont="1" applyFill="1" applyBorder="1" applyAlignment="1" applyProtection="1">
      <alignment wrapText="1"/>
      <protection hidden="1"/>
    </xf>
    <xf numFmtId="165" fontId="48" fillId="0" borderId="0" xfId="2" applyFont="1" applyFill="1" applyBorder="1" applyAlignment="1" applyProtection="1">
      <alignment horizontal="left" vertical="center"/>
      <protection hidden="1"/>
    </xf>
    <xf numFmtId="0" fontId="31" fillId="0" borderId="8" xfId="0" applyFont="1" applyBorder="1" applyAlignment="1" applyProtection="1">
      <alignment horizontal="center" vertical="center" wrapText="1"/>
      <protection hidden="1"/>
    </xf>
    <xf numFmtId="0" fontId="27" fillId="8" borderId="5" xfId="0" applyFont="1" applyFill="1" applyBorder="1" applyAlignment="1" applyProtection="1">
      <alignment horizontal="center" vertical="center" wrapText="1"/>
      <protection hidden="1"/>
    </xf>
    <xf numFmtId="0" fontId="27" fillId="0" borderId="11" xfId="0" applyFont="1" applyBorder="1" applyAlignment="1" applyProtection="1">
      <alignment horizontal="center" vertical="center" wrapText="1"/>
      <protection hidden="1"/>
    </xf>
    <xf numFmtId="0" fontId="26" fillId="2" borderId="5" xfId="0" applyFont="1" applyFill="1" applyBorder="1" applyAlignment="1" applyProtection="1">
      <alignment horizontal="center" vertical="center" wrapText="1"/>
      <protection locked="0" hidden="1"/>
    </xf>
    <xf numFmtId="0" fontId="27" fillId="0" borderId="9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 wrapText="1"/>
      <protection hidden="1"/>
    </xf>
    <xf numFmtId="166" fontId="30" fillId="0" borderId="0" xfId="2" applyNumberFormat="1" applyFont="1" applyFill="1" applyBorder="1" applyAlignment="1" applyProtection="1">
      <alignment horizontal="center" vertical="center" wrapText="1"/>
      <protection hidden="1"/>
    </xf>
    <xf numFmtId="165" fontId="30" fillId="0" borderId="0" xfId="2" applyFont="1" applyFill="1" applyBorder="1" applyAlignment="1" applyProtection="1">
      <alignment horizontal="center" vertical="center" wrapText="1"/>
      <protection hidden="1"/>
    </xf>
    <xf numFmtId="37" fontId="30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vertical="center" wrapText="1"/>
      <protection hidden="1"/>
    </xf>
    <xf numFmtId="0" fontId="33" fillId="0" borderId="0" xfId="0" applyFont="1" applyAlignment="1" applyProtection="1">
      <alignment vertical="center" wrapText="1"/>
      <protection hidden="1"/>
    </xf>
    <xf numFmtId="0" fontId="44" fillId="6" borderId="4" xfId="5" applyFont="1" applyFill="1" applyBorder="1" applyAlignment="1" applyProtection="1">
      <alignment horizontal="left" vertical="center"/>
      <protection hidden="1"/>
    </xf>
    <xf numFmtId="0" fontId="30" fillId="6" borderId="4" xfId="0" applyFont="1" applyFill="1" applyBorder="1" applyAlignment="1" applyProtection="1">
      <alignment horizontal="right" vertical="center" wrapText="1"/>
      <protection hidden="1"/>
    </xf>
    <xf numFmtId="165" fontId="30" fillId="6" borderId="4" xfId="2" applyFont="1" applyFill="1" applyBorder="1" applyAlignment="1" applyProtection="1">
      <alignment horizontal="right" vertical="center" wrapText="1"/>
      <protection hidden="1"/>
    </xf>
    <xf numFmtId="165" fontId="30" fillId="6" borderId="4" xfId="2" applyFont="1" applyFill="1" applyBorder="1" applyAlignment="1" applyProtection="1">
      <alignment vertical="center" wrapText="1"/>
      <protection hidden="1"/>
    </xf>
    <xf numFmtId="165" fontId="30" fillId="0" borderId="4" xfId="2" applyFont="1" applyFill="1" applyBorder="1" applyAlignment="1" applyProtection="1">
      <alignment vertical="center" wrapText="1"/>
      <protection hidden="1"/>
    </xf>
    <xf numFmtId="0" fontId="37" fillId="0" borderId="13" xfId="0" applyFont="1" applyBorder="1" applyAlignment="1" applyProtection="1">
      <alignment horizontal="center" vertical="center" wrapText="1"/>
      <protection hidden="1"/>
    </xf>
    <xf numFmtId="165" fontId="55" fillId="0" borderId="0" xfId="2" applyFont="1" applyFill="1" applyBorder="1" applyAlignment="1" applyProtection="1">
      <alignment horizontal="left" vertical="center"/>
      <protection hidden="1"/>
    </xf>
    <xf numFmtId="0" fontId="56" fillId="0" borderId="0" xfId="0" applyFont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167" fontId="34" fillId="0" borderId="0" xfId="3" applyNumberFormat="1" applyFont="1" applyFill="1" applyBorder="1" applyAlignment="1" applyProtection="1">
      <alignment vertical="center" wrapText="1"/>
      <protection hidden="1"/>
    </xf>
    <xf numFmtId="0" fontId="30" fillId="6" borderId="0" xfId="0" applyFont="1" applyFill="1" applyAlignment="1" applyProtection="1">
      <alignment horizontal="right" vertical="center" wrapText="1"/>
      <protection hidden="1"/>
    </xf>
    <xf numFmtId="171" fontId="28" fillId="0" borderId="0" xfId="0" applyNumberFormat="1" applyFont="1" applyAlignment="1" applyProtection="1">
      <alignment vertical="center"/>
      <protection hidden="1"/>
    </xf>
    <xf numFmtId="10" fontId="0" fillId="0" borderId="0" xfId="3" applyNumberFormat="1" applyFont="1" applyProtection="1">
      <protection hidden="1"/>
    </xf>
    <xf numFmtId="0" fontId="27" fillId="0" borderId="18" xfId="0" applyFont="1" applyBorder="1" applyAlignment="1" applyProtection="1">
      <alignment horizontal="right" vertical="center" wrapText="1"/>
      <protection hidden="1"/>
    </xf>
    <xf numFmtId="0" fontId="42" fillId="0" borderId="0" xfId="0" applyFont="1" applyAlignment="1" applyProtection="1">
      <alignment vertical="center"/>
      <protection hidden="1"/>
    </xf>
    <xf numFmtId="0" fontId="27" fillId="0" borderId="1" xfId="0" applyFont="1" applyBorder="1" applyAlignment="1" applyProtection="1">
      <alignment horizontal="right" vertical="center" wrapText="1"/>
      <protection hidden="1"/>
    </xf>
    <xf numFmtId="0" fontId="9" fillId="0" borderId="0" xfId="0" applyFont="1" applyAlignment="1" applyProtection="1">
      <alignment vertical="center"/>
      <protection locked="0" hidden="1"/>
    </xf>
    <xf numFmtId="0" fontId="1" fillId="0" borderId="0" xfId="0" applyFont="1" applyAlignment="1" applyProtection="1">
      <alignment horizontal="center" vertical="center"/>
      <protection locked="0" hidden="1"/>
    </xf>
    <xf numFmtId="173" fontId="26" fillId="3" borderId="5" xfId="2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178" fontId="26" fillId="3" borderId="11" xfId="0" applyNumberFormat="1" applyFont="1" applyFill="1" applyBorder="1" applyAlignment="1" applyProtection="1">
      <alignment horizontal="center" vertical="center"/>
      <protection hidden="1"/>
    </xf>
    <xf numFmtId="0" fontId="65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Alignment="1" applyProtection="1">
      <alignment vertical="center"/>
      <protection hidden="1"/>
    </xf>
    <xf numFmtId="0" fontId="13" fillId="6" borderId="4" xfId="0" applyFont="1" applyFill="1" applyBorder="1" applyAlignment="1" applyProtection="1">
      <alignment horizontal="left" vertical="center"/>
      <protection hidden="1"/>
    </xf>
    <xf numFmtId="0" fontId="27" fillId="0" borderId="8" xfId="0" applyFont="1" applyBorder="1" applyAlignment="1" applyProtection="1">
      <alignment horizontal="center" vertical="center" wrapText="1"/>
      <protection hidden="1"/>
    </xf>
    <xf numFmtId="0" fontId="27" fillId="11" borderId="8" xfId="0" applyFont="1" applyFill="1" applyBorder="1" applyAlignment="1" applyProtection="1">
      <alignment horizontal="center" vertical="center" wrapText="1"/>
      <protection hidden="1"/>
    </xf>
    <xf numFmtId="175" fontId="26" fillId="3" borderId="5" xfId="6" applyNumberFormat="1" applyFont="1" applyFill="1" applyBorder="1" applyAlignment="1" applyProtection="1">
      <alignment vertical="center" wrapText="1"/>
      <protection hidden="1"/>
    </xf>
    <xf numFmtId="175" fontId="26" fillId="3" borderId="5" xfId="4" applyNumberFormat="1" applyFont="1" applyFill="1" applyBorder="1" applyAlignment="1" applyProtection="1">
      <alignment vertical="center" wrapText="1"/>
      <protection hidden="1"/>
    </xf>
    <xf numFmtId="173" fontId="26" fillId="3" borderId="5" xfId="2" applyNumberFormat="1" applyFont="1" applyFill="1" applyBorder="1" applyAlignment="1" applyProtection="1">
      <alignment horizontal="right" vertical="center" wrapText="1"/>
      <protection hidden="1"/>
    </xf>
    <xf numFmtId="175" fontId="26" fillId="3" borderId="11" xfId="4" applyNumberFormat="1" applyFont="1" applyFill="1" applyBorder="1" applyAlignment="1" applyProtection="1">
      <alignment vertical="center" wrapText="1"/>
      <protection hidden="1"/>
    </xf>
    <xf numFmtId="175" fontId="27" fillId="13" borderId="21" xfId="6" applyNumberFormat="1" applyFont="1" applyFill="1" applyBorder="1" applyAlignment="1" applyProtection="1">
      <alignment vertical="center" wrapText="1"/>
      <protection hidden="1"/>
    </xf>
    <xf numFmtId="175" fontId="27" fillId="13" borderId="21" xfId="4" applyNumberFormat="1" applyFont="1" applyFill="1" applyBorder="1" applyAlignment="1" applyProtection="1">
      <alignment vertical="center" wrapText="1"/>
      <protection hidden="1"/>
    </xf>
    <xf numFmtId="0" fontId="13" fillId="6" borderId="0" xfId="0" applyFont="1" applyFill="1" applyAlignment="1" applyProtection="1">
      <alignment vertical="center"/>
      <protection hidden="1"/>
    </xf>
    <xf numFmtId="0" fontId="30" fillId="6" borderId="0" xfId="0" applyFont="1" applyFill="1" applyAlignment="1" applyProtection="1">
      <alignment horizontal="center" vertical="center" wrapText="1"/>
      <protection hidden="1"/>
    </xf>
    <xf numFmtId="0" fontId="14" fillId="6" borderId="0" xfId="0" applyFont="1" applyFill="1" applyAlignment="1" applyProtection="1">
      <alignment horizontal="left" vertical="center"/>
      <protection hidden="1"/>
    </xf>
    <xf numFmtId="0" fontId="25" fillId="6" borderId="0" xfId="0" applyFont="1" applyFill="1" applyAlignment="1" applyProtection="1">
      <alignment horizontal="left" vertical="center"/>
      <protection hidden="1"/>
    </xf>
    <xf numFmtId="0" fontId="0" fillId="0" borderId="0" xfId="0" quotePrefix="1" applyProtection="1">
      <protection hidden="1"/>
    </xf>
    <xf numFmtId="173" fontId="26" fillId="5" borderId="5" xfId="2" applyNumberFormat="1" applyFont="1" applyFill="1" applyBorder="1" applyAlignment="1" applyProtection="1">
      <alignment horizontal="center" vertical="center"/>
      <protection locked="0"/>
    </xf>
    <xf numFmtId="37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26" fillId="2" borderId="8" xfId="2" applyNumberFormat="1" applyFont="1" applyFill="1" applyBorder="1" applyAlignment="1" applyProtection="1">
      <alignment horizontal="center" vertical="center" wrapText="1"/>
      <protection locked="0"/>
    </xf>
    <xf numFmtId="49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49" fontId="26" fillId="2" borderId="11" xfId="2" applyNumberFormat="1" applyFont="1" applyFill="1" applyBorder="1" applyAlignment="1" applyProtection="1">
      <alignment horizontal="center" vertical="center" wrapText="1"/>
      <protection locked="0"/>
    </xf>
    <xf numFmtId="173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174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2" borderId="5" xfId="0" applyFont="1" applyFill="1" applyBorder="1" applyAlignment="1" applyProtection="1">
      <alignment horizontal="center" vertical="center" wrapText="1"/>
      <protection locked="0"/>
    </xf>
    <xf numFmtId="5" fontId="26" fillId="2" borderId="5" xfId="2" applyNumberFormat="1" applyFont="1" applyFill="1" applyBorder="1" applyAlignment="1" applyProtection="1">
      <alignment horizontal="center" vertical="center" wrapText="1"/>
      <protection locked="0"/>
    </xf>
    <xf numFmtId="5" fontId="26" fillId="2" borderId="5" xfId="2" applyNumberFormat="1" applyFont="1" applyFill="1" applyBorder="1" applyAlignment="1" applyProtection="1">
      <alignment vertical="center" wrapText="1"/>
      <protection locked="0"/>
    </xf>
    <xf numFmtId="177" fontId="26" fillId="5" borderId="5" xfId="2" applyNumberFormat="1" applyFont="1" applyFill="1" applyBorder="1" applyAlignment="1" applyProtection="1">
      <alignment horizontal="center" vertical="center"/>
      <protection locked="0"/>
    </xf>
    <xf numFmtId="177" fontId="26" fillId="5" borderId="5" xfId="2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Protection="1">
      <protection hidden="1"/>
    </xf>
    <xf numFmtId="172" fontId="26" fillId="3" borderId="5" xfId="2" applyNumberFormat="1" applyFont="1" applyFill="1" applyBorder="1" applyAlignment="1" applyProtection="1">
      <alignment horizontal="center" vertical="center" wrapText="1"/>
    </xf>
    <xf numFmtId="0" fontId="27" fillId="14" borderId="5" xfId="0" applyFont="1" applyFill="1" applyBorder="1" applyAlignment="1" applyProtection="1">
      <alignment horizontal="center" vertical="center" wrapText="1"/>
      <protection hidden="1"/>
    </xf>
    <xf numFmtId="0" fontId="27" fillId="12" borderId="5" xfId="0" applyFont="1" applyFill="1" applyBorder="1" applyAlignment="1">
      <alignment horizontal="center" vertical="center" wrapText="1"/>
    </xf>
    <xf numFmtId="173" fontId="27" fillId="4" borderId="21" xfId="2" applyNumberFormat="1" applyFont="1" applyFill="1" applyBorder="1" applyAlignment="1" applyProtection="1">
      <alignment horizontal="center" vertical="center" wrapText="1"/>
    </xf>
    <xf numFmtId="173" fontId="32" fillId="14" borderId="5" xfId="2" applyNumberFormat="1" applyFont="1" applyFill="1" applyBorder="1" applyAlignment="1" applyProtection="1">
      <alignment horizontal="center" vertical="center" shrinkToFit="1"/>
      <protection hidden="1"/>
    </xf>
    <xf numFmtId="166" fontId="26" fillId="0" borderId="1" xfId="0" applyNumberFormat="1" applyFont="1" applyBorder="1" applyAlignment="1" applyProtection="1">
      <alignment horizontal="center" vertical="center" wrapText="1"/>
      <protection hidden="1"/>
    </xf>
    <xf numFmtId="177" fontId="32" fillId="14" borderId="5" xfId="2" applyNumberFormat="1" applyFont="1" applyFill="1" applyBorder="1" applyAlignment="1" applyProtection="1">
      <alignment horizontal="center" vertical="center" shrinkToFit="1"/>
      <protection hidden="1"/>
    </xf>
    <xf numFmtId="0" fontId="45" fillId="16" borderId="0" xfId="0" applyFont="1" applyFill="1" applyAlignment="1" applyProtection="1">
      <alignment vertical="center"/>
      <protection locked="0" hidden="1"/>
    </xf>
    <xf numFmtId="0" fontId="0" fillId="16" borderId="0" xfId="0" applyFill="1" applyProtection="1">
      <protection hidden="1"/>
    </xf>
    <xf numFmtId="0" fontId="26" fillId="16" borderId="0" xfId="0" applyFont="1" applyFill="1" applyAlignment="1" applyProtection="1">
      <alignment vertical="center"/>
      <protection hidden="1"/>
    </xf>
    <xf numFmtId="0" fontId="32" fillId="16" borderId="0" xfId="0" applyFont="1" applyFill="1" applyAlignment="1" applyProtection="1">
      <alignment vertical="center"/>
      <protection hidden="1"/>
    </xf>
    <xf numFmtId="0" fontId="30" fillId="16" borderId="0" xfId="0" applyFont="1" applyFill="1" applyAlignment="1" applyProtection="1">
      <alignment vertical="center"/>
      <protection hidden="1"/>
    </xf>
    <xf numFmtId="0" fontId="45" fillId="16" borderId="0" xfId="0" applyFont="1" applyFill="1" applyAlignment="1" applyProtection="1">
      <alignment vertical="center"/>
      <protection hidden="1"/>
    </xf>
    <xf numFmtId="0" fontId="45" fillId="16" borderId="0" xfId="0" applyFont="1" applyFill="1" applyAlignment="1" applyProtection="1">
      <alignment vertical="center" wrapText="1"/>
      <protection hidden="1"/>
    </xf>
    <xf numFmtId="173" fontId="26" fillId="16" borderId="0" xfId="0" applyNumberFormat="1" applyFont="1" applyFill="1" applyAlignment="1" applyProtection="1">
      <alignment vertical="center"/>
      <protection hidden="1"/>
    </xf>
    <xf numFmtId="0" fontId="45" fillId="16" borderId="0" xfId="0" applyFont="1" applyFill="1" applyAlignment="1" applyProtection="1">
      <alignment horizontal="center" vertical="center"/>
      <protection hidden="1"/>
    </xf>
    <xf numFmtId="0" fontId="45" fillId="16" borderId="0" xfId="0" applyFont="1" applyFill="1" applyAlignment="1" applyProtection="1">
      <alignment vertical="center"/>
      <protection locked="0"/>
    </xf>
    <xf numFmtId="49" fontId="61" fillId="16" borderId="0" xfId="0" applyNumberFormat="1" applyFont="1" applyFill="1" applyAlignment="1" applyProtection="1">
      <alignment horizontal="center" vertical="center"/>
      <protection hidden="1"/>
    </xf>
    <xf numFmtId="10" fontId="26" fillId="3" borderId="5" xfId="3" applyNumberFormat="1" applyFont="1" applyFill="1" applyBorder="1" applyAlignment="1" applyProtection="1">
      <alignment horizontal="right" vertical="center" wrapText="1"/>
      <protection hidden="1"/>
    </xf>
    <xf numFmtId="0" fontId="71" fillId="0" borderId="0" xfId="0" applyFont="1" applyAlignment="1">
      <alignment horizontal="right" vertical="center"/>
    </xf>
    <xf numFmtId="10" fontId="39" fillId="0" borderId="0" xfId="3" applyNumberFormat="1" applyFont="1" applyFill="1" applyBorder="1" applyAlignment="1" applyProtection="1">
      <alignment horizontal="left" vertical="center" shrinkToFit="1"/>
    </xf>
    <xf numFmtId="176" fontId="26" fillId="3" borderId="3" xfId="2" applyNumberFormat="1" applyFont="1" applyFill="1" applyBorder="1" applyAlignment="1" applyProtection="1">
      <alignment vertical="center" wrapText="1"/>
      <protection hidden="1"/>
    </xf>
    <xf numFmtId="176" fontId="26" fillId="3" borderId="1" xfId="2" applyNumberFormat="1" applyFont="1" applyFill="1" applyBorder="1" applyAlignment="1" applyProtection="1">
      <alignment vertical="center" wrapText="1"/>
      <protection hidden="1"/>
    </xf>
    <xf numFmtId="173" fontId="26" fillId="3" borderId="6" xfId="2" applyNumberFormat="1" applyFont="1" applyFill="1" applyBorder="1" applyAlignment="1" applyProtection="1">
      <alignment vertical="center" wrapText="1"/>
      <protection hidden="1"/>
    </xf>
    <xf numFmtId="173" fontId="26" fillId="3" borderId="11" xfId="2" applyNumberFormat="1" applyFont="1" applyFill="1" applyBorder="1" applyAlignment="1" applyProtection="1">
      <alignment horizontal="right" vertical="center" wrapText="1"/>
      <protection hidden="1"/>
    </xf>
    <xf numFmtId="10" fontId="26" fillId="3" borderId="11" xfId="3" applyNumberFormat="1" applyFont="1" applyFill="1" applyBorder="1" applyAlignment="1" applyProtection="1">
      <alignment horizontal="right" vertical="center" wrapText="1"/>
      <protection hidden="1"/>
    </xf>
    <xf numFmtId="173" fontId="26" fillId="3" borderId="3" xfId="2" applyNumberFormat="1" applyFont="1" applyFill="1" applyBorder="1" applyAlignment="1" applyProtection="1">
      <alignment vertical="center" wrapText="1"/>
      <protection hidden="1"/>
    </xf>
    <xf numFmtId="0" fontId="30" fillId="0" borderId="0" xfId="5" applyFont="1" applyAlignment="1" applyProtection="1">
      <alignment vertical="center"/>
      <protection hidden="1"/>
    </xf>
    <xf numFmtId="177" fontId="26" fillId="3" borderId="3" xfId="2" applyNumberFormat="1" applyFont="1" applyFill="1" applyBorder="1" applyAlignment="1" applyProtection="1">
      <alignment vertical="center" wrapText="1"/>
      <protection hidden="1"/>
    </xf>
    <xf numFmtId="177" fontId="26" fillId="3" borderId="6" xfId="2" applyNumberFormat="1" applyFont="1" applyFill="1" applyBorder="1" applyAlignment="1" applyProtection="1">
      <alignment vertical="center" wrapText="1"/>
      <protection hidden="1"/>
    </xf>
    <xf numFmtId="176" fontId="26" fillId="3" borderId="11" xfId="2" applyNumberFormat="1" applyFont="1" applyFill="1" applyBorder="1" applyAlignment="1" applyProtection="1">
      <alignment vertical="center" wrapText="1"/>
      <protection hidden="1"/>
    </xf>
    <xf numFmtId="177" fontId="26" fillId="3" borderId="22" xfId="2" applyNumberFormat="1" applyFont="1" applyFill="1" applyBorder="1" applyAlignment="1" applyProtection="1">
      <alignment horizontal="right" vertical="center" wrapText="1"/>
      <protection hidden="1"/>
    </xf>
    <xf numFmtId="20" fontId="5" fillId="0" borderId="0" xfId="0" applyNumberFormat="1" applyFont="1" applyAlignment="1" applyProtection="1">
      <alignment vertical="center" wrapText="1"/>
      <protection hidden="1"/>
    </xf>
    <xf numFmtId="10" fontId="71" fillId="0" borderId="0" xfId="3" applyNumberFormat="1" applyFont="1" applyFill="1" applyBorder="1" applyAlignment="1" applyProtection="1">
      <alignment horizontal="left" vertical="center" shrinkToFit="1"/>
      <protection hidden="1"/>
    </xf>
    <xf numFmtId="166" fontId="65" fillId="0" borderId="0" xfId="0" applyNumberFormat="1" applyFont="1" applyAlignment="1" applyProtection="1">
      <alignment horizontal="left" vertical="center" wrapText="1"/>
      <protection hidden="1"/>
    </xf>
    <xf numFmtId="166" fontId="26" fillId="6" borderId="0" xfId="0" applyNumberFormat="1" applyFont="1" applyFill="1" applyAlignment="1" applyProtection="1">
      <alignment horizontal="left" vertical="center"/>
      <protection hidden="1"/>
    </xf>
    <xf numFmtId="9" fontId="0" fillId="0" borderId="0" xfId="3" applyFont="1" applyProtection="1">
      <protection hidden="1"/>
    </xf>
    <xf numFmtId="173" fontId="26" fillId="5" borderId="8" xfId="2" applyNumberFormat="1" applyFont="1" applyFill="1" applyBorder="1" applyAlignment="1" applyProtection="1">
      <alignment horizontal="center" vertical="center" wrapText="1"/>
      <protection locked="0"/>
    </xf>
    <xf numFmtId="173" fontId="26" fillId="5" borderId="11" xfId="2" applyNumberFormat="1" applyFont="1" applyFill="1" applyBorder="1" applyAlignment="1" applyProtection="1">
      <alignment horizontal="center" vertical="center" wrapText="1"/>
      <protection locked="0"/>
    </xf>
    <xf numFmtId="177" fontId="26" fillId="5" borderId="8" xfId="2" applyNumberFormat="1" applyFont="1" applyFill="1" applyBorder="1" applyAlignment="1" applyProtection="1">
      <alignment horizontal="center" vertical="center" wrapText="1"/>
      <protection locked="0"/>
    </xf>
    <xf numFmtId="0" fontId="13" fillId="6" borderId="0" xfId="5" applyFont="1" applyFill="1" applyAlignment="1" applyProtection="1">
      <alignment horizontal="left" vertical="center"/>
      <protection hidden="1"/>
    </xf>
    <xf numFmtId="0" fontId="27" fillId="0" borderId="3" xfId="5" applyFont="1" applyBorder="1" applyAlignment="1" applyProtection="1">
      <alignment horizontal="right" vertical="center" wrapText="1"/>
      <protection hidden="1"/>
    </xf>
    <xf numFmtId="0" fontId="27" fillId="0" borderId="6" xfId="5" applyFont="1" applyBorder="1" applyAlignment="1" applyProtection="1">
      <alignment horizontal="right" vertical="center" wrapText="1"/>
      <protection hidden="1"/>
    </xf>
    <xf numFmtId="49" fontId="59" fillId="0" borderId="0" xfId="2" applyNumberFormat="1" applyFont="1" applyFill="1" applyAlignment="1" applyProtection="1">
      <alignment horizontal="left" vertical="center" wrapText="1"/>
      <protection hidden="1"/>
    </xf>
    <xf numFmtId="49" fontId="60" fillId="0" borderId="0" xfId="0" applyNumberFormat="1" applyFont="1" applyAlignment="1" applyProtection="1">
      <alignment horizontal="left" vertical="center" wrapText="1"/>
      <protection hidden="1"/>
    </xf>
    <xf numFmtId="0" fontId="27" fillId="14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vertical="center" wrapText="1"/>
      <protection hidden="1"/>
    </xf>
    <xf numFmtId="0" fontId="27" fillId="0" borderId="5" xfId="0" applyFont="1" applyBorder="1" applyAlignment="1" applyProtection="1">
      <alignment horizontal="right" vertical="center"/>
      <protection hidden="1"/>
    </xf>
    <xf numFmtId="0" fontId="28" fillId="0" borderId="5" xfId="0" applyFont="1" applyBorder="1" applyAlignment="1" applyProtection="1">
      <alignment horizontal="right" vertical="center"/>
      <protection hidden="1"/>
    </xf>
    <xf numFmtId="0" fontId="27" fillId="0" borderId="1" xfId="0" applyFont="1" applyBorder="1" applyAlignment="1" applyProtection="1">
      <alignment horizontal="right" vertical="center" wrapText="1"/>
      <protection hidden="1"/>
    </xf>
    <xf numFmtId="0" fontId="23" fillId="11" borderId="1" xfId="0" applyFont="1" applyFill="1" applyBorder="1" applyAlignment="1" applyProtection="1">
      <alignment horizontal="center" vertical="center" wrapText="1"/>
      <protection hidden="1"/>
    </xf>
    <xf numFmtId="0" fontId="23" fillId="11" borderId="6" xfId="0" applyFont="1" applyFill="1" applyBorder="1" applyAlignment="1" applyProtection="1">
      <alignment horizontal="center" vertical="center" wrapText="1"/>
      <protection hidden="1"/>
    </xf>
    <xf numFmtId="0" fontId="23" fillId="15" borderId="3" xfId="0" applyFont="1" applyFill="1" applyBorder="1" applyAlignment="1" applyProtection="1">
      <alignment horizontal="center" vertical="center" wrapText="1"/>
      <protection hidden="1"/>
    </xf>
    <xf numFmtId="0" fontId="23" fillId="15" borderId="1" xfId="0" applyFont="1" applyFill="1" applyBorder="1" applyAlignment="1" applyProtection="1">
      <alignment horizontal="center" vertical="center" wrapText="1"/>
      <protection hidden="1"/>
    </xf>
    <xf numFmtId="0" fontId="23" fillId="15" borderId="6" xfId="0" applyFont="1" applyFill="1" applyBorder="1" applyAlignment="1" applyProtection="1">
      <alignment horizontal="center" vertical="center" wrapText="1"/>
      <protection hidden="1"/>
    </xf>
    <xf numFmtId="0" fontId="23" fillId="0" borderId="3" xfId="0" applyFont="1" applyBorder="1" applyAlignment="1" applyProtection="1">
      <alignment horizontal="center" vertical="center" wrapText="1"/>
      <protection hidden="1"/>
    </xf>
    <xf numFmtId="0" fontId="23" fillId="0" borderId="4" xfId="0" applyFont="1" applyBorder="1" applyAlignment="1" applyProtection="1">
      <alignment horizontal="center" vertical="center" wrapText="1"/>
      <protection hidden="1"/>
    </xf>
    <xf numFmtId="0" fontId="27" fillId="9" borderId="3" xfId="0" applyFont="1" applyFill="1" applyBorder="1" applyAlignment="1" applyProtection="1">
      <alignment horizontal="right" vertical="center" wrapText="1"/>
      <protection hidden="1"/>
    </xf>
    <xf numFmtId="0" fontId="27" fillId="9" borderId="6" xfId="0" applyFont="1" applyFill="1" applyBorder="1" applyAlignment="1" applyProtection="1">
      <alignment horizontal="right" vertical="center" wrapText="1"/>
      <protection hidden="1"/>
    </xf>
    <xf numFmtId="0" fontId="23" fillId="0" borderId="3" xfId="0" applyFont="1" applyBorder="1" applyAlignment="1" applyProtection="1">
      <alignment horizontal="right" vertical="center" wrapText="1"/>
      <protection hidden="1"/>
    </xf>
    <xf numFmtId="0" fontId="23" fillId="0" borderId="6" xfId="0" applyFont="1" applyBorder="1" applyAlignment="1" applyProtection="1">
      <alignment horizontal="right" vertical="center" wrapText="1"/>
      <protection hidden="1"/>
    </xf>
    <xf numFmtId="171" fontId="27" fillId="0" borderId="19" xfId="2" applyNumberFormat="1" applyFont="1" applyFill="1" applyBorder="1" applyAlignment="1" applyProtection="1">
      <alignment horizontal="right" vertical="center" wrapText="1"/>
      <protection hidden="1"/>
    </xf>
    <xf numFmtId="0" fontId="23" fillId="0" borderId="11" xfId="0" applyFont="1" applyBorder="1" applyAlignment="1" applyProtection="1">
      <alignment vertical="center" wrapText="1"/>
      <protection hidden="1"/>
    </xf>
    <xf numFmtId="0" fontId="29" fillId="0" borderId="8" xfId="0" applyFont="1" applyBorder="1" applyAlignment="1" applyProtection="1">
      <alignment vertical="center" wrapText="1"/>
      <protection hidden="1"/>
    </xf>
    <xf numFmtId="0" fontId="27" fillId="9" borderId="3" xfId="0" applyFont="1" applyFill="1" applyBorder="1" applyAlignment="1">
      <alignment horizontal="right" vertical="center" wrapText="1"/>
    </xf>
    <xf numFmtId="0" fontId="27" fillId="9" borderId="6" xfId="0" applyFont="1" applyFill="1" applyBorder="1" applyAlignment="1">
      <alignment horizontal="right" vertical="center" wrapText="1"/>
    </xf>
    <xf numFmtId="0" fontId="43" fillId="2" borderId="9" xfId="0" applyFont="1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10" xfId="0" applyBorder="1" applyAlignment="1">
      <alignment vertical="center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15" xfId="0" applyBorder="1" applyAlignment="1">
      <alignment vertical="center"/>
    </xf>
    <xf numFmtId="0" fontId="23" fillId="0" borderId="1" xfId="0" applyFont="1" applyBorder="1" applyAlignment="1" applyProtection="1">
      <alignment horizontal="right" vertical="center" wrapText="1"/>
      <protection hidden="1"/>
    </xf>
    <xf numFmtId="0" fontId="28" fillId="7" borderId="16" xfId="0" applyFont="1" applyFill="1" applyBorder="1" applyAlignment="1" applyProtection="1">
      <alignment horizontal="center" vertical="center" wrapText="1"/>
      <protection hidden="1"/>
    </xf>
    <xf numFmtId="0" fontId="14" fillId="7" borderId="16" xfId="0" applyFont="1" applyFill="1" applyBorder="1" applyAlignment="1" applyProtection="1">
      <alignment horizontal="center" vertical="center" wrapText="1"/>
      <protection hidden="1"/>
    </xf>
    <xf numFmtId="0" fontId="40" fillId="2" borderId="14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center" vertical="center" wrapText="1"/>
      <protection locked="0"/>
    </xf>
    <xf numFmtId="0" fontId="27" fillId="0" borderId="17" xfId="0" applyFont="1" applyBorder="1" applyAlignment="1" applyProtection="1">
      <alignment horizontal="center" vertical="center" wrapText="1"/>
      <protection locked="0"/>
    </xf>
    <xf numFmtId="0" fontId="40" fillId="2" borderId="16" xfId="0" applyFont="1" applyFill="1" applyBorder="1" applyAlignment="1" applyProtection="1">
      <alignment horizontal="center" vertical="center" wrapText="1"/>
      <protection locked="0"/>
    </xf>
    <xf numFmtId="0" fontId="40" fillId="2" borderId="20" xfId="0" applyFont="1" applyFill="1" applyBorder="1" applyAlignment="1" applyProtection="1">
      <alignment horizontal="center" vertical="center" wrapText="1"/>
      <protection locked="0"/>
    </xf>
    <xf numFmtId="0" fontId="27" fillId="0" borderId="16" xfId="0" applyFont="1" applyBorder="1" applyAlignment="1" applyProtection="1">
      <alignment horizontal="right" vertical="center" wrapText="1"/>
      <protection hidden="1"/>
    </xf>
    <xf numFmtId="170" fontId="40" fillId="2" borderId="16" xfId="0" applyNumberFormat="1" applyFont="1" applyFill="1" applyBorder="1" applyAlignment="1" applyProtection="1">
      <alignment horizontal="center" vertical="center" wrapText="1"/>
      <protection locked="0"/>
    </xf>
    <xf numFmtId="170" fontId="40" fillId="2" borderId="17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3" xfId="5" applyFont="1" applyBorder="1" applyAlignment="1" applyProtection="1">
      <alignment horizontal="right" vertical="center" wrapText="1"/>
      <protection hidden="1"/>
    </xf>
    <xf numFmtId="0" fontId="27" fillId="0" borderId="6" xfId="5" applyFont="1" applyBorder="1" applyAlignment="1" applyProtection="1">
      <alignment horizontal="right" vertical="center" wrapText="1"/>
      <protection hidden="1"/>
    </xf>
    <xf numFmtId="0" fontId="27" fillId="10" borderId="3" xfId="5" applyFont="1" applyFill="1" applyBorder="1" applyAlignment="1" applyProtection="1">
      <alignment horizontal="right" vertical="center" wrapText="1"/>
      <protection hidden="1"/>
    </xf>
    <xf numFmtId="0" fontId="27" fillId="10" borderId="1" xfId="5" applyFont="1" applyFill="1" applyBorder="1" applyAlignment="1" applyProtection="1">
      <alignment horizontal="right" vertical="center" wrapText="1"/>
      <protection hidden="1"/>
    </xf>
    <xf numFmtId="0" fontId="27" fillId="0" borderId="1" xfId="5" applyFont="1" applyBorder="1" applyAlignment="1" applyProtection="1">
      <alignment horizontal="right" vertical="center" wrapText="1"/>
      <protection hidden="1"/>
    </xf>
    <xf numFmtId="0" fontId="13" fillId="6" borderId="0" xfId="5" applyFont="1" applyFill="1" applyAlignment="1" applyProtection="1">
      <alignment horizontal="left" vertical="center"/>
      <protection hidden="1"/>
    </xf>
    <xf numFmtId="0" fontId="1" fillId="0" borderId="0" xfId="5" applyAlignment="1" applyProtection="1">
      <alignment vertical="center"/>
      <protection hidden="1"/>
    </xf>
    <xf numFmtId="0" fontId="1" fillId="0" borderId="0" xfId="5" applyAlignment="1" applyProtection="1">
      <alignment horizontal="center" vertical="center"/>
      <protection hidden="1"/>
    </xf>
    <xf numFmtId="0" fontId="1" fillId="0" borderId="16" xfId="5" applyBorder="1" applyAlignment="1" applyProtection="1">
      <alignment vertical="center"/>
      <protection hidden="1"/>
    </xf>
    <xf numFmtId="0" fontId="28" fillId="7" borderId="16" xfId="5" applyFont="1" applyFill="1" applyBorder="1" applyAlignment="1" applyProtection="1">
      <alignment horizontal="center" vertical="center" wrapText="1"/>
      <protection hidden="1"/>
    </xf>
    <xf numFmtId="0" fontId="14" fillId="7" borderId="16" xfId="5" applyFont="1" applyFill="1" applyBorder="1" applyAlignment="1" applyProtection="1">
      <alignment horizontal="center" vertical="center" wrapText="1"/>
      <protection hidden="1"/>
    </xf>
    <xf numFmtId="0" fontId="2" fillId="0" borderId="0" xfId="5" applyFont="1" applyAlignment="1" applyProtection="1">
      <alignment vertical="center"/>
      <protection hidden="1"/>
    </xf>
    <xf numFmtId="0" fontId="27" fillId="0" borderId="12" xfId="5" applyFont="1" applyBorder="1" applyAlignment="1" applyProtection="1">
      <alignment horizontal="right" vertical="center" wrapText="1"/>
      <protection hidden="1"/>
    </xf>
    <xf numFmtId="0" fontId="40" fillId="2" borderId="14" xfId="5" applyFont="1" applyFill="1" applyBorder="1" applyAlignment="1" applyProtection="1">
      <alignment horizontal="center" vertical="center" wrapText="1"/>
      <protection locked="0"/>
    </xf>
    <xf numFmtId="0" fontId="27" fillId="0" borderId="16" xfId="5" applyFont="1" applyBorder="1" applyAlignment="1" applyProtection="1">
      <alignment horizontal="center" vertical="center" wrapText="1"/>
      <protection locked="0"/>
    </xf>
    <xf numFmtId="0" fontId="27" fillId="0" borderId="17" xfId="5" applyFont="1" applyBorder="1" applyAlignment="1" applyProtection="1">
      <alignment horizontal="center" vertical="center" wrapText="1"/>
      <protection locked="0"/>
    </xf>
    <xf numFmtId="0" fontId="40" fillId="2" borderId="16" xfId="5" applyFont="1" applyFill="1" applyBorder="1" applyAlignment="1" applyProtection="1">
      <alignment horizontal="center" vertical="center" wrapText="1"/>
      <protection locked="0"/>
    </xf>
    <xf numFmtId="0" fontId="40" fillId="2" borderId="20" xfId="5" applyFont="1" applyFill="1" applyBorder="1" applyAlignment="1" applyProtection="1">
      <alignment horizontal="center" vertical="center" wrapText="1"/>
      <protection locked="0"/>
    </xf>
    <xf numFmtId="0" fontId="27" fillId="0" borderId="16" xfId="5" applyFont="1" applyBorder="1" applyAlignment="1" applyProtection="1">
      <alignment horizontal="right" vertical="center" wrapText="1"/>
      <protection hidden="1"/>
    </xf>
    <xf numFmtId="170" fontId="40" fillId="2" borderId="16" xfId="5" applyNumberFormat="1" applyFont="1" applyFill="1" applyBorder="1" applyAlignment="1" applyProtection="1">
      <alignment horizontal="center" vertical="center" wrapText="1"/>
      <protection locked="0"/>
    </xf>
    <xf numFmtId="170" fontId="40" fillId="2" borderId="17" xfId="5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" applyFont="1" applyAlignment="1" applyProtection="1">
      <alignment vertical="center" wrapText="1"/>
      <protection hidden="1"/>
    </xf>
    <xf numFmtId="0" fontId="20" fillId="0" borderId="0" xfId="5" applyFont="1" applyAlignment="1" applyProtection="1">
      <alignment vertical="center"/>
      <protection hidden="1"/>
    </xf>
    <xf numFmtId="0" fontId="21" fillId="0" borderId="0" xfId="5" applyFont="1" applyAlignment="1" applyProtection="1">
      <alignment vertical="center" wrapText="1"/>
      <protection hidden="1"/>
    </xf>
    <xf numFmtId="0" fontId="7" fillId="0" borderId="0" xfId="5" applyFont="1" applyAlignment="1" applyProtection="1">
      <alignment vertical="center"/>
      <protection hidden="1"/>
    </xf>
    <xf numFmtId="0" fontId="4" fillId="0" borderId="0" xfId="5" applyFont="1" applyAlignment="1" applyProtection="1">
      <alignment vertical="center" wrapText="1"/>
      <protection hidden="1"/>
    </xf>
    <xf numFmtId="0" fontId="5" fillId="0" borderId="0" xfId="5" applyFont="1" applyAlignment="1" applyProtection="1">
      <alignment vertical="center" wrapText="1"/>
      <protection hidden="1"/>
    </xf>
    <xf numFmtId="0" fontId="7" fillId="0" borderId="0" xfId="5" applyFont="1" applyAlignment="1" applyProtection="1">
      <alignment horizontal="right" vertical="center"/>
      <protection hidden="1"/>
    </xf>
    <xf numFmtId="0" fontId="7" fillId="0" borderId="0" xfId="5" applyFont="1" applyAlignment="1" applyProtection="1">
      <alignment horizontal="right" vertical="center" wrapText="1"/>
      <protection hidden="1"/>
    </xf>
    <xf numFmtId="0" fontId="4" fillId="0" borderId="0" xfId="5" applyFont="1" applyAlignment="1" applyProtection="1">
      <alignment horizontal="right" vertical="center" wrapText="1"/>
      <protection hidden="1"/>
    </xf>
    <xf numFmtId="0" fontId="11" fillId="0" borderId="0" xfId="5" applyFont="1" applyAlignment="1" applyProtection="1">
      <alignment vertical="center" wrapText="1"/>
      <protection hidden="1"/>
    </xf>
    <xf numFmtId="0" fontId="4" fillId="0" borderId="0" xfId="5" applyFont="1" applyAlignment="1" applyProtection="1">
      <alignment horizontal="left" vertical="center"/>
      <protection locked="0" hidden="1"/>
    </xf>
    <xf numFmtId="0" fontId="4" fillId="0" borderId="0" xfId="5" applyFont="1" applyAlignment="1" applyProtection="1">
      <alignment horizontal="left" vertical="center"/>
      <protection hidden="1"/>
    </xf>
    <xf numFmtId="0" fontId="4" fillId="0" borderId="0" xfId="5" applyFont="1" applyAlignment="1" applyProtection="1">
      <alignment vertical="center"/>
      <protection hidden="1"/>
    </xf>
    <xf numFmtId="0" fontId="1" fillId="0" borderId="0" xfId="5" applyAlignment="1" applyProtection="1">
      <alignment vertical="center"/>
      <protection locked="0" hidden="1"/>
    </xf>
    <xf numFmtId="0" fontId="9" fillId="0" borderId="0" xfId="5" applyFont="1" applyAlignment="1" applyProtection="1">
      <alignment vertical="center"/>
      <protection hidden="1"/>
    </xf>
    <xf numFmtId="0" fontId="12" fillId="0" borderId="0" xfId="5" applyFont="1" applyAlignment="1" applyProtection="1">
      <alignment horizontal="left" vertical="center" wrapText="1"/>
      <protection hidden="1"/>
    </xf>
    <xf numFmtId="0" fontId="12" fillId="0" borderId="0" xfId="5" applyFont="1" applyAlignment="1" applyProtection="1">
      <alignment vertical="center" wrapText="1"/>
      <protection hidden="1"/>
    </xf>
    <xf numFmtId="0" fontId="4" fillId="0" borderId="0" xfId="5" applyFont="1" applyAlignment="1" applyProtection="1">
      <alignment horizontal="right" vertical="center"/>
      <protection hidden="1"/>
    </xf>
    <xf numFmtId="0" fontId="4" fillId="0" borderId="0" xfId="5" applyFont="1" applyAlignment="1" applyProtection="1">
      <alignment vertical="center"/>
      <protection locked="0" hidden="1"/>
    </xf>
    <xf numFmtId="0" fontId="27" fillId="9" borderId="5" xfId="5" applyFont="1" applyFill="1" applyBorder="1" applyAlignment="1" applyProtection="1">
      <alignment horizontal="right" vertical="center" wrapText="1"/>
      <protection hidden="1"/>
    </xf>
    <xf numFmtId="49" fontId="51" fillId="0" borderId="0" xfId="5" applyNumberFormat="1" applyFont="1" applyAlignment="1" applyProtection="1">
      <alignment horizontal="left" vertical="center"/>
      <protection hidden="1"/>
    </xf>
    <xf numFmtId="0" fontId="1" fillId="0" borderId="0" xfId="5" applyProtection="1">
      <protection hidden="1"/>
    </xf>
    <xf numFmtId="0" fontId="27" fillId="9" borderId="3" xfId="5" applyFont="1" applyFill="1" applyBorder="1" applyAlignment="1">
      <alignment horizontal="right" vertical="center" wrapText="1"/>
    </xf>
    <xf numFmtId="0" fontId="27" fillId="9" borderId="6" xfId="5" applyFont="1" applyFill="1" applyBorder="1" applyAlignment="1">
      <alignment horizontal="right" vertical="center" wrapText="1"/>
    </xf>
    <xf numFmtId="0" fontId="51" fillId="0" borderId="0" xfId="5" applyFont="1" applyAlignment="1" applyProtection="1">
      <alignment horizontal="left" vertical="center"/>
      <protection hidden="1"/>
    </xf>
    <xf numFmtId="0" fontId="1" fillId="0" borderId="0" xfId="5"/>
    <xf numFmtId="0" fontId="23" fillId="0" borderId="0" xfId="5" applyFont="1" applyAlignment="1" applyProtection="1">
      <alignment vertical="center"/>
      <protection hidden="1"/>
    </xf>
    <xf numFmtId="0" fontId="23" fillId="0" borderId="3" xfId="5" applyFont="1" applyBorder="1" applyAlignment="1" applyProtection="1">
      <alignment horizontal="right" vertical="center" wrapText="1"/>
      <protection hidden="1"/>
    </xf>
    <xf numFmtId="0" fontId="23" fillId="0" borderId="6" xfId="5" applyFont="1" applyBorder="1" applyAlignment="1" applyProtection="1">
      <alignment horizontal="right" vertical="center" wrapText="1"/>
      <protection hidden="1"/>
    </xf>
    <xf numFmtId="173" fontId="1" fillId="0" borderId="0" xfId="5" applyNumberFormat="1" applyAlignment="1" applyProtection="1">
      <alignment vertical="center"/>
      <protection hidden="1"/>
    </xf>
    <xf numFmtId="0" fontId="52" fillId="0" borderId="0" xfId="5" applyFont="1" applyAlignment="1" applyProtection="1">
      <alignment vertical="center"/>
      <protection hidden="1"/>
    </xf>
    <xf numFmtId="0" fontId="48" fillId="0" borderId="0" xfId="5" applyFont="1" applyAlignment="1" applyProtection="1">
      <alignment vertical="center"/>
      <protection hidden="1"/>
    </xf>
    <xf numFmtId="0" fontId="53" fillId="0" borderId="0" xfId="5" applyFont="1" applyAlignment="1" applyProtection="1">
      <alignment vertical="center"/>
      <protection hidden="1"/>
    </xf>
    <xf numFmtId="0" fontId="15" fillId="0" borderId="0" xfId="5" applyFont="1" applyAlignment="1" applyProtection="1">
      <alignment vertical="center"/>
      <protection hidden="1"/>
    </xf>
    <xf numFmtId="0" fontId="47" fillId="0" borderId="0" xfId="5" applyFont="1" applyAlignment="1" applyProtection="1">
      <alignment horizontal="left" vertical="center"/>
      <protection hidden="1"/>
    </xf>
    <xf numFmtId="0" fontId="31" fillId="0" borderId="8" xfId="5" applyFont="1" applyBorder="1" applyAlignment="1" applyProtection="1">
      <alignment horizontal="center" vertical="center" wrapText="1"/>
      <protection hidden="1"/>
    </xf>
    <xf numFmtId="0" fontId="27" fillId="0" borderId="5" xfId="5" applyFont="1" applyBorder="1" applyAlignment="1">
      <alignment horizontal="center" vertical="center" wrapText="1"/>
    </xf>
    <xf numFmtId="0" fontId="1" fillId="0" borderId="5" xfId="5" applyBorder="1" applyAlignment="1">
      <alignment vertical="center" wrapText="1"/>
    </xf>
    <xf numFmtId="0" fontId="27" fillId="12" borderId="5" xfId="5" applyFont="1" applyFill="1" applyBorder="1" applyAlignment="1">
      <alignment horizontal="center" vertical="center" wrapText="1"/>
    </xf>
    <xf numFmtId="0" fontId="27" fillId="0" borderId="5" xfId="5" applyFont="1" applyBorder="1" applyAlignment="1" applyProtection="1">
      <alignment horizontal="center" vertical="center" wrapText="1"/>
      <protection hidden="1"/>
    </xf>
    <xf numFmtId="0" fontId="27" fillId="0" borderId="11" xfId="5" applyFont="1" applyBorder="1" applyAlignment="1" applyProtection="1">
      <alignment horizontal="center" vertical="center" wrapText="1"/>
      <protection hidden="1"/>
    </xf>
    <xf numFmtId="0" fontId="23" fillId="0" borderId="11" xfId="5" applyFont="1" applyBorder="1" applyAlignment="1" applyProtection="1">
      <alignment horizontal="center" vertical="center" wrapText="1"/>
      <protection hidden="1"/>
    </xf>
    <xf numFmtId="0" fontId="2" fillId="0" borderId="0" xfId="5" applyFont="1" applyAlignment="1" applyProtection="1">
      <alignment horizontal="center" vertical="center"/>
      <protection hidden="1"/>
    </xf>
    <xf numFmtId="0" fontId="58" fillId="10" borderId="0" xfId="5" applyFont="1" applyFill="1" applyAlignment="1" applyProtection="1">
      <alignment horizontal="center" vertical="center" wrapText="1"/>
      <protection hidden="1"/>
    </xf>
    <xf numFmtId="49" fontId="27" fillId="3" borderId="11" xfId="5" applyNumberFormat="1" applyFont="1" applyFill="1" applyBorder="1" applyAlignment="1" applyProtection="1">
      <alignment horizontal="right" vertical="center" wrapText="1"/>
      <protection hidden="1"/>
    </xf>
    <xf numFmtId="0" fontId="39" fillId="10" borderId="1" xfId="5" applyFont="1" applyFill="1" applyBorder="1" applyAlignment="1" applyProtection="1">
      <alignment vertical="center"/>
      <protection hidden="1"/>
    </xf>
    <xf numFmtId="0" fontId="1" fillId="10" borderId="1" xfId="5" applyFill="1" applyBorder="1" applyProtection="1">
      <protection hidden="1"/>
    </xf>
    <xf numFmtId="0" fontId="24" fillId="0" borderId="6" xfId="5" applyFont="1" applyBorder="1" applyAlignment="1" applyProtection="1">
      <alignment vertical="center"/>
      <protection hidden="1"/>
    </xf>
    <xf numFmtId="0" fontId="29" fillId="0" borderId="0" xfId="5" applyFont="1" applyAlignment="1" applyProtection="1">
      <alignment vertical="center"/>
      <protection hidden="1"/>
    </xf>
    <xf numFmtId="0" fontId="24" fillId="0" borderId="0" xfId="5" applyFont="1" applyAlignment="1" applyProtection="1">
      <alignment vertical="center"/>
      <protection hidden="1"/>
    </xf>
    <xf numFmtId="0" fontId="65" fillId="0" borderId="0" xfId="5" applyFont="1" applyAlignment="1" applyProtection="1">
      <alignment vertical="center" wrapText="1"/>
      <protection hidden="1"/>
    </xf>
    <xf numFmtId="49" fontId="27" fillId="10" borderId="3" xfId="5" applyNumberFormat="1" applyFont="1" applyFill="1" applyBorder="1" applyAlignment="1" applyProtection="1">
      <alignment horizontal="right" vertical="center" wrapText="1"/>
      <protection hidden="1"/>
    </xf>
    <xf numFmtId="178" fontId="26" fillId="10" borderId="6" xfId="5" applyNumberFormat="1" applyFont="1" applyFill="1" applyBorder="1" applyAlignment="1" applyProtection="1">
      <alignment horizontal="center" vertical="center"/>
      <protection hidden="1"/>
    </xf>
    <xf numFmtId="168" fontId="26" fillId="3" borderId="5" xfId="5" applyNumberFormat="1" applyFont="1" applyFill="1" applyBorder="1" applyAlignment="1" applyProtection="1">
      <alignment horizontal="center" vertical="center"/>
      <protection hidden="1"/>
    </xf>
    <xf numFmtId="0" fontId="26" fillId="2" borderId="5" xfId="5" applyFont="1" applyFill="1" applyBorder="1" applyAlignment="1" applyProtection="1">
      <alignment horizontal="center" vertical="center" wrapText="1"/>
      <protection locked="0"/>
    </xf>
    <xf numFmtId="0" fontId="26" fillId="2" borderId="5" xfId="5" applyFont="1" applyFill="1" applyBorder="1" applyAlignment="1" applyProtection="1">
      <alignment horizontal="center" vertical="center" wrapText="1"/>
      <protection hidden="1"/>
    </xf>
    <xf numFmtId="0" fontId="27" fillId="0" borderId="3" xfId="5" applyFont="1" applyBorder="1" applyAlignment="1" applyProtection="1">
      <alignment horizontal="center" vertical="center" wrapText="1"/>
      <protection hidden="1"/>
    </xf>
    <xf numFmtId="0" fontId="27" fillId="0" borderId="9" xfId="5" applyFont="1" applyBorder="1" applyAlignment="1" applyProtection="1">
      <alignment horizontal="center" vertical="center" wrapText="1"/>
      <protection hidden="1"/>
    </xf>
    <xf numFmtId="0" fontId="22" fillId="0" borderId="0" xfId="5" applyFont="1" applyAlignment="1" applyProtection="1">
      <alignment horizontal="center" vertical="center" wrapText="1"/>
      <protection hidden="1"/>
    </xf>
    <xf numFmtId="0" fontId="30" fillId="0" borderId="0" xfId="5" applyFont="1" applyAlignment="1" applyProtection="1">
      <alignment horizontal="center" vertical="center" wrapText="1"/>
      <protection hidden="1"/>
    </xf>
    <xf numFmtId="0" fontId="29" fillId="0" borderId="0" xfId="5" applyFont="1" applyAlignment="1" applyProtection="1">
      <alignment horizontal="center" vertical="center"/>
      <protection hidden="1"/>
    </xf>
    <xf numFmtId="0" fontId="13" fillId="0" borderId="11" xfId="5" applyFont="1" applyBorder="1" applyAlignment="1" applyProtection="1">
      <alignment vertical="center" shrinkToFit="1"/>
      <protection hidden="1"/>
    </xf>
    <xf numFmtId="0" fontId="43" fillId="2" borderId="9" xfId="5" applyFont="1" applyFill="1" applyBorder="1" applyAlignment="1" applyProtection="1">
      <alignment horizontal="left" vertical="top" wrapText="1"/>
      <protection locked="0"/>
    </xf>
    <xf numFmtId="0" fontId="1" fillId="0" borderId="19" xfId="5" applyBorder="1" applyAlignment="1" applyProtection="1">
      <alignment horizontal="left" vertical="top" wrapText="1"/>
      <protection locked="0"/>
    </xf>
    <xf numFmtId="0" fontId="1" fillId="0" borderId="10" xfId="5" applyBorder="1" applyAlignment="1">
      <alignment vertical="top" wrapText="1"/>
    </xf>
    <xf numFmtId="0" fontId="1" fillId="0" borderId="8" xfId="5" applyBorder="1" applyAlignment="1" applyProtection="1">
      <alignment vertical="center" shrinkToFit="1"/>
      <protection hidden="1"/>
    </xf>
    <xf numFmtId="0" fontId="1" fillId="0" borderId="13" xfId="5" applyBorder="1" applyAlignment="1" applyProtection="1">
      <alignment horizontal="left" vertical="top" wrapText="1"/>
      <protection locked="0"/>
    </xf>
    <xf numFmtId="0" fontId="1" fillId="0" borderId="4" xfId="5" applyBorder="1" applyAlignment="1" applyProtection="1">
      <alignment horizontal="left" vertical="top" wrapText="1"/>
      <protection locked="0"/>
    </xf>
    <xf numFmtId="0" fontId="1" fillId="0" borderId="15" xfId="5" applyBorder="1" applyAlignment="1">
      <alignment vertical="top" wrapText="1"/>
    </xf>
    <xf numFmtId="0" fontId="23" fillId="0" borderId="0" xfId="5" applyFont="1" applyAlignment="1" applyProtection="1">
      <alignment vertical="center" wrapText="1"/>
      <protection hidden="1"/>
    </xf>
    <xf numFmtId="0" fontId="33" fillId="0" borderId="0" xfId="5" applyFont="1" applyAlignment="1" applyProtection="1">
      <alignment vertical="center" wrapText="1"/>
      <protection hidden="1"/>
    </xf>
    <xf numFmtId="0" fontId="30" fillId="6" borderId="4" xfId="5" applyFont="1" applyFill="1" applyBorder="1" applyAlignment="1" applyProtection="1">
      <alignment horizontal="right" vertical="center" wrapText="1"/>
      <protection hidden="1"/>
    </xf>
    <xf numFmtId="173" fontId="29" fillId="0" borderId="0" xfId="5" applyNumberFormat="1" applyFont="1" applyAlignment="1" applyProtection="1">
      <alignment vertical="center"/>
      <protection hidden="1"/>
    </xf>
    <xf numFmtId="0" fontId="37" fillId="0" borderId="8" xfId="5" applyFont="1" applyBorder="1" applyAlignment="1" applyProtection="1">
      <alignment horizontal="center" vertical="center" wrapText="1"/>
      <protection hidden="1"/>
    </xf>
    <xf numFmtId="0" fontId="27" fillId="0" borderId="0" xfId="5" applyFont="1" applyAlignment="1" applyProtection="1">
      <alignment vertical="center"/>
      <protection hidden="1"/>
    </xf>
    <xf numFmtId="0" fontId="27" fillId="0" borderId="0" xfId="5" quotePrefix="1" applyFont="1" applyAlignment="1" applyProtection="1">
      <alignment vertical="center"/>
      <protection hidden="1"/>
    </xf>
    <xf numFmtId="0" fontId="37" fillId="0" borderId="13" xfId="5" applyFont="1" applyBorder="1" applyAlignment="1" applyProtection="1">
      <alignment horizontal="center" vertical="center" wrapText="1"/>
      <protection hidden="1"/>
    </xf>
    <xf numFmtId="0" fontId="26" fillId="3" borderId="5" xfId="5" applyFont="1" applyFill="1" applyBorder="1" applyAlignment="1" applyProtection="1">
      <alignment horizontal="center" vertical="center" wrapText="1"/>
      <protection hidden="1"/>
    </xf>
    <xf numFmtId="1" fontId="26" fillId="3" borderId="5" xfId="5" applyNumberFormat="1" applyFont="1" applyFill="1" applyBorder="1" applyAlignment="1" applyProtection="1">
      <alignment horizontal="center" vertical="center" wrapText="1"/>
      <protection hidden="1"/>
    </xf>
    <xf numFmtId="166" fontId="29" fillId="0" borderId="0" xfId="5" applyNumberFormat="1" applyFont="1" applyAlignment="1" applyProtection="1">
      <alignment vertical="center"/>
      <protection hidden="1"/>
    </xf>
    <xf numFmtId="0" fontId="26" fillId="3" borderId="11" xfId="5" applyFont="1" applyFill="1" applyBorder="1" applyAlignment="1" applyProtection="1">
      <alignment horizontal="center" vertical="center" wrapText="1"/>
      <protection hidden="1"/>
    </xf>
    <xf numFmtId="177" fontId="26" fillId="3" borderId="11" xfId="6" applyNumberFormat="1" applyFont="1" applyFill="1" applyBorder="1" applyAlignment="1" applyProtection="1">
      <alignment vertical="center" wrapText="1"/>
      <protection hidden="1"/>
    </xf>
    <xf numFmtId="0" fontId="26" fillId="0" borderId="0" xfId="5" applyFont="1" applyAlignment="1" applyProtection="1">
      <alignment horizontal="center" vertical="center"/>
      <protection hidden="1"/>
    </xf>
    <xf numFmtId="0" fontId="27" fillId="0" borderId="19" xfId="5" applyFont="1" applyBorder="1" applyAlignment="1" applyProtection="1">
      <alignment horizontal="right" vertical="center" wrapText="1"/>
      <protection hidden="1"/>
    </xf>
    <xf numFmtId="177" fontId="27" fillId="13" borderId="21" xfId="6" applyNumberFormat="1" applyFont="1" applyFill="1" applyBorder="1" applyAlignment="1" applyProtection="1">
      <alignment vertical="center" wrapText="1"/>
      <protection hidden="1"/>
    </xf>
    <xf numFmtId="0" fontId="26" fillId="0" borderId="0" xfId="5" applyFont="1" applyAlignment="1" applyProtection="1">
      <alignment vertical="center"/>
      <protection hidden="1"/>
    </xf>
    <xf numFmtId="0" fontId="32" fillId="0" borderId="0" xfId="5" applyFont="1" applyAlignment="1" applyProtection="1">
      <alignment vertical="center"/>
      <protection hidden="1"/>
    </xf>
    <xf numFmtId="0" fontId="56" fillId="0" borderId="0" xfId="5" applyFont="1" applyAlignment="1" applyProtection="1">
      <alignment vertical="center"/>
      <protection hidden="1"/>
    </xf>
    <xf numFmtId="0" fontId="57" fillId="0" borderId="0" xfId="5" applyFont="1" applyAlignment="1" applyProtection="1">
      <alignment vertical="center"/>
      <protection hidden="1"/>
    </xf>
    <xf numFmtId="0" fontId="30" fillId="0" borderId="0" xfId="5" quotePrefix="1" applyFont="1" applyAlignment="1" applyProtection="1">
      <alignment vertical="center"/>
      <protection hidden="1"/>
    </xf>
    <xf numFmtId="0" fontId="71" fillId="0" borderId="0" xfId="5" applyFont="1" applyAlignment="1" applyProtection="1">
      <alignment horizontal="right" vertical="center"/>
      <protection hidden="1"/>
    </xf>
    <xf numFmtId="49" fontId="60" fillId="0" borderId="0" xfId="5" applyNumberFormat="1" applyFont="1" applyAlignment="1" applyProtection="1">
      <alignment horizontal="left" vertical="center" wrapText="1"/>
      <protection hidden="1"/>
    </xf>
    <xf numFmtId="0" fontId="30" fillId="6" borderId="0" xfId="5" applyFont="1" applyFill="1" applyAlignment="1" applyProtection="1">
      <alignment horizontal="right" vertical="center" wrapText="1"/>
      <protection hidden="1"/>
    </xf>
    <xf numFmtId="0" fontId="27" fillId="14" borderId="0" xfId="5" applyFont="1" applyFill="1" applyAlignment="1" applyProtection="1">
      <alignment horizontal="left" vertical="center" wrapText="1"/>
      <protection hidden="1"/>
    </xf>
    <xf numFmtId="0" fontId="5" fillId="0" borderId="0" xfId="5" applyFont="1" applyAlignment="1" applyProtection="1">
      <alignment vertical="center" wrapText="1"/>
      <protection hidden="1"/>
    </xf>
    <xf numFmtId="0" fontId="5" fillId="10" borderId="0" xfId="5" applyFont="1" applyFill="1" applyAlignment="1" applyProtection="1">
      <alignment vertical="center" wrapText="1"/>
      <protection hidden="1"/>
    </xf>
    <xf numFmtId="0" fontId="26" fillId="10" borderId="0" xfId="5" applyFont="1" applyFill="1" applyAlignment="1" applyProtection="1">
      <alignment horizontal="right" vertical="center"/>
      <protection hidden="1"/>
    </xf>
    <xf numFmtId="0" fontId="25" fillId="0" borderId="5" xfId="5" applyFont="1" applyBorder="1" applyAlignment="1" applyProtection="1">
      <alignment horizontal="center" vertical="center" wrapText="1"/>
      <protection hidden="1"/>
    </xf>
    <xf numFmtId="0" fontId="27" fillId="0" borderId="5" xfId="5" applyFont="1" applyBorder="1" applyAlignment="1" applyProtection="1">
      <alignment horizontal="right" vertical="center"/>
      <protection hidden="1"/>
    </xf>
    <xf numFmtId="0" fontId="28" fillId="0" borderId="5" xfId="5" applyFont="1" applyBorder="1" applyAlignment="1" applyProtection="1">
      <alignment horizontal="right" vertical="center"/>
      <protection hidden="1"/>
    </xf>
    <xf numFmtId="0" fontId="26" fillId="0" borderId="5" xfId="5" applyFont="1" applyBorder="1" applyAlignment="1" applyProtection="1">
      <alignment horizontal="center" vertical="center" wrapText="1"/>
      <protection hidden="1"/>
    </xf>
    <xf numFmtId="20" fontId="5" fillId="0" borderId="0" xfId="5" applyNumberFormat="1" applyFont="1" applyAlignment="1" applyProtection="1">
      <alignment vertical="center" wrapText="1"/>
      <protection hidden="1"/>
    </xf>
    <xf numFmtId="0" fontId="5" fillId="6" borderId="0" xfId="5" applyFont="1" applyFill="1" applyAlignment="1" applyProtection="1">
      <alignment vertical="center" wrapText="1"/>
      <protection hidden="1"/>
    </xf>
    <xf numFmtId="166" fontId="65" fillId="0" borderId="0" xfId="5" applyNumberFormat="1" applyFont="1" applyAlignment="1" applyProtection="1">
      <alignment horizontal="left" vertical="center" wrapText="1"/>
      <protection hidden="1"/>
    </xf>
    <xf numFmtId="177" fontId="26" fillId="3" borderId="1" xfId="5" applyNumberFormat="1" applyFont="1" applyFill="1" applyBorder="1" applyAlignment="1" applyProtection="1">
      <alignment horizontal="center" vertical="center" wrapText="1"/>
      <protection hidden="1"/>
    </xf>
    <xf numFmtId="0" fontId="27" fillId="0" borderId="1" xfId="5" applyFont="1" applyBorder="1" applyAlignment="1" applyProtection="1">
      <alignment horizontal="center" vertical="center" wrapText="1"/>
      <protection hidden="1"/>
    </xf>
    <xf numFmtId="0" fontId="26" fillId="3" borderId="1" xfId="5" applyFont="1" applyFill="1" applyBorder="1" applyAlignment="1" applyProtection="1">
      <alignment horizontal="center" vertical="center" wrapText="1"/>
      <protection hidden="1"/>
    </xf>
    <xf numFmtId="0" fontId="1" fillId="0" borderId="6" xfId="5" applyBorder="1" applyAlignment="1" applyProtection="1">
      <alignment horizontal="right" vertical="center"/>
      <protection hidden="1"/>
    </xf>
    <xf numFmtId="168" fontId="27" fillId="4" borderId="5" xfId="5" applyNumberFormat="1" applyFont="1" applyFill="1" applyBorder="1" applyAlignment="1" applyProtection="1">
      <alignment horizontal="center" vertical="center"/>
      <protection hidden="1"/>
    </xf>
    <xf numFmtId="173" fontId="26" fillId="3" borderId="1" xfId="5" applyNumberFormat="1" applyFont="1" applyFill="1" applyBorder="1" applyAlignment="1" applyProtection="1">
      <alignment horizontal="center" vertical="center" wrapText="1"/>
      <protection hidden="1"/>
    </xf>
    <xf numFmtId="166" fontId="65" fillId="6" borderId="0" xfId="5" applyNumberFormat="1" applyFont="1" applyFill="1" applyAlignment="1" applyProtection="1">
      <alignment horizontal="left" vertical="center" wrapText="1"/>
      <protection hidden="1"/>
    </xf>
    <xf numFmtId="169" fontId="27" fillId="0" borderId="2" xfId="5" applyNumberFormat="1" applyFont="1" applyBorder="1" applyAlignment="1" applyProtection="1">
      <alignment horizontal="center" vertical="center" wrapText="1"/>
      <protection hidden="1"/>
    </xf>
    <xf numFmtId="166" fontId="26" fillId="0" borderId="0" xfId="5" applyNumberFormat="1" applyFont="1" applyAlignment="1" applyProtection="1">
      <alignment horizontal="center" vertical="center" wrapText="1"/>
      <protection hidden="1"/>
    </xf>
    <xf numFmtId="0" fontId="27" fillId="0" borderId="0" xfId="5" applyFont="1" applyAlignment="1" applyProtection="1">
      <alignment horizontal="center" vertical="center" wrapText="1"/>
      <protection hidden="1"/>
    </xf>
    <xf numFmtId="0" fontId="26" fillId="0" borderId="0" xfId="5" applyFont="1" applyAlignment="1" applyProtection="1">
      <alignment horizontal="center" vertical="center" wrapText="1"/>
      <protection hidden="1"/>
    </xf>
    <xf numFmtId="0" fontId="61" fillId="10" borderId="0" xfId="5" applyFont="1" applyFill="1" applyAlignment="1" applyProtection="1">
      <alignment horizontal="center" vertical="center"/>
      <protection hidden="1"/>
    </xf>
    <xf numFmtId="0" fontId="26" fillId="0" borderId="7" xfId="5" applyFont="1" applyBorder="1" applyAlignment="1" applyProtection="1">
      <alignment horizontal="center" vertical="center"/>
      <protection hidden="1"/>
    </xf>
    <xf numFmtId="0" fontId="23" fillId="0" borderId="3" xfId="5" applyFont="1" applyBorder="1" applyAlignment="1" applyProtection="1">
      <alignment horizontal="center" vertical="center" wrapText="1"/>
      <protection hidden="1"/>
    </xf>
    <xf numFmtId="1" fontId="26" fillId="3" borderId="1" xfId="5" applyNumberFormat="1" applyFont="1" applyFill="1" applyBorder="1" applyAlignment="1" applyProtection="1">
      <alignment horizontal="center" vertical="center" wrapText="1"/>
      <protection hidden="1"/>
    </xf>
    <xf numFmtId="0" fontId="26" fillId="0" borderId="1" xfId="5" applyFont="1" applyBorder="1" applyAlignment="1" applyProtection="1">
      <alignment horizontal="center" vertical="center"/>
      <protection hidden="1"/>
    </xf>
    <xf numFmtId="0" fontId="26" fillId="0" borderId="6" xfId="5" applyFont="1" applyBorder="1" applyAlignment="1" applyProtection="1">
      <alignment horizontal="center" vertical="center"/>
      <protection hidden="1"/>
    </xf>
    <xf numFmtId="0" fontId="27" fillId="0" borderId="2" xfId="5" applyFont="1" applyBorder="1" applyAlignment="1" applyProtection="1">
      <alignment horizontal="center" vertical="center"/>
      <protection hidden="1"/>
    </xf>
    <xf numFmtId="0" fontId="27" fillId="0" borderId="0" xfId="5" applyFont="1" applyAlignment="1" applyProtection="1">
      <alignment horizontal="center" vertical="center"/>
      <protection hidden="1"/>
    </xf>
    <xf numFmtId="0" fontId="27" fillId="0" borderId="2" xfId="5" applyFont="1" applyBorder="1" applyAlignment="1" applyProtection="1">
      <alignment horizontal="center" vertical="center" wrapText="1"/>
      <protection hidden="1"/>
    </xf>
    <xf numFmtId="0" fontId="26" fillId="0" borderId="3" xfId="5" applyFont="1" applyBorder="1" applyAlignment="1" applyProtection="1">
      <alignment horizontal="center" vertical="center" wrapText="1"/>
      <protection hidden="1"/>
    </xf>
    <xf numFmtId="166" fontId="26" fillId="0" borderId="1" xfId="5" applyNumberFormat="1" applyFont="1" applyBorder="1" applyAlignment="1" applyProtection="1">
      <alignment horizontal="center" vertical="center" wrapText="1"/>
      <protection hidden="1"/>
    </xf>
    <xf numFmtId="0" fontId="26" fillId="0" borderId="1" xfId="5" applyFont="1" applyBorder="1" applyAlignment="1" applyProtection="1">
      <alignment horizontal="center" vertical="center" wrapText="1"/>
      <protection hidden="1"/>
    </xf>
    <xf numFmtId="0" fontId="44" fillId="6" borderId="0" xfId="5" applyFont="1" applyFill="1" applyAlignment="1" applyProtection="1">
      <alignment vertical="center" wrapText="1"/>
      <protection hidden="1"/>
    </xf>
    <xf numFmtId="0" fontId="46" fillId="0" borderId="0" xfId="5" applyFont="1" applyAlignment="1" applyProtection="1">
      <alignment vertical="center" wrapText="1"/>
      <protection hidden="1"/>
    </xf>
    <xf numFmtId="0" fontId="45" fillId="16" borderId="0" xfId="5" applyFont="1" applyFill="1" applyAlignment="1" applyProtection="1">
      <alignment vertical="center"/>
      <protection locked="0" hidden="1"/>
    </xf>
    <xf numFmtId="0" fontId="27" fillId="14" borderId="5" xfId="5" applyFont="1" applyFill="1" applyBorder="1" applyAlignment="1" applyProtection="1">
      <alignment horizontal="center" vertical="center" wrapText="1"/>
      <protection hidden="1"/>
    </xf>
    <xf numFmtId="0" fontId="32" fillId="16" borderId="0" xfId="5" applyFont="1" applyFill="1" applyAlignment="1" applyProtection="1">
      <alignment vertical="center"/>
      <protection hidden="1"/>
    </xf>
    <xf numFmtId="49" fontId="45" fillId="16" borderId="0" xfId="5" applyNumberFormat="1" applyFont="1" applyFill="1" applyAlignment="1" applyProtection="1">
      <alignment horizontal="center" vertical="center"/>
      <protection hidden="1"/>
    </xf>
    <xf numFmtId="0" fontId="30" fillId="16" borderId="0" xfId="5" applyFont="1" applyFill="1" applyAlignment="1" applyProtection="1">
      <alignment vertical="center"/>
      <protection hidden="1"/>
    </xf>
    <xf numFmtId="0" fontId="1" fillId="16" borderId="0" xfId="5" applyFill="1" applyProtection="1">
      <protection hidden="1"/>
    </xf>
    <xf numFmtId="0" fontId="26" fillId="0" borderId="0" xfId="5" applyFont="1" applyProtection="1">
      <protection hidden="1"/>
    </xf>
    <xf numFmtId="0" fontId="45" fillId="16" borderId="0" xfId="5" applyFont="1" applyFill="1" applyAlignment="1" applyProtection="1">
      <alignment vertical="center"/>
      <protection hidden="1"/>
    </xf>
    <xf numFmtId="0" fontId="45" fillId="16" borderId="0" xfId="5" applyFont="1" applyFill="1" applyAlignment="1" applyProtection="1">
      <alignment vertical="center" wrapText="1"/>
      <protection hidden="1"/>
    </xf>
    <xf numFmtId="0" fontId="26" fillId="16" borderId="0" xfId="5" applyFont="1" applyFill="1" applyAlignment="1" applyProtection="1">
      <alignment vertical="center"/>
      <protection hidden="1"/>
    </xf>
    <xf numFmtId="0" fontId="26" fillId="16" borderId="0" xfId="5" applyFont="1" applyFill="1" applyAlignment="1" applyProtection="1">
      <alignment vertical="center" wrapText="1"/>
      <protection locked="0" hidden="1"/>
    </xf>
    <xf numFmtId="173" fontId="26" fillId="16" borderId="0" xfId="5" applyNumberFormat="1" applyFont="1" applyFill="1" applyAlignment="1" applyProtection="1">
      <alignment vertical="center"/>
      <protection hidden="1"/>
    </xf>
    <xf numFmtId="0" fontId="26" fillId="16" borderId="0" xfId="5" applyFont="1" applyFill="1" applyAlignment="1" applyProtection="1">
      <alignment vertical="center" wrapText="1"/>
      <protection hidden="1"/>
    </xf>
    <xf numFmtId="9" fontId="26" fillId="0" borderId="5" xfId="5" applyNumberFormat="1" applyFont="1" applyBorder="1" applyAlignment="1" applyProtection="1">
      <alignment horizontal="center" vertical="center" wrapText="1"/>
      <protection hidden="1"/>
    </xf>
    <xf numFmtId="0" fontId="45" fillId="16" borderId="0" xfId="5" applyFont="1" applyFill="1" applyAlignment="1" applyProtection="1">
      <alignment horizontal="center" vertical="center"/>
      <protection hidden="1"/>
    </xf>
    <xf numFmtId="0" fontId="45" fillId="0" borderId="0" xfId="5" applyFont="1" applyAlignment="1" applyProtection="1">
      <alignment vertical="center"/>
      <protection hidden="1"/>
    </xf>
    <xf numFmtId="0" fontId="45" fillId="0" borderId="0" xfId="5" applyFont="1" applyAlignment="1" applyProtection="1">
      <alignment horizontal="center" vertical="center"/>
      <protection hidden="1"/>
    </xf>
    <xf numFmtId="0" fontId="45" fillId="0" borderId="0" xfId="5" applyFont="1" applyAlignment="1" applyProtection="1">
      <alignment vertical="center"/>
      <protection locked="0" hidden="1"/>
    </xf>
    <xf numFmtId="0" fontId="36" fillId="0" borderId="0" xfId="5" applyFont="1" applyAlignment="1" applyProtection="1">
      <alignment vertical="center"/>
      <protection hidden="1"/>
    </xf>
    <xf numFmtId="0" fontId="35" fillId="0" borderId="0" xfId="5" applyFont="1" applyAlignment="1" applyProtection="1">
      <alignment vertical="center"/>
      <protection hidden="1"/>
    </xf>
    <xf numFmtId="0" fontId="16" fillId="0" borderId="0" xfId="5" applyFont="1" applyAlignment="1" applyProtection="1">
      <alignment vertical="center"/>
      <protection hidden="1"/>
    </xf>
    <xf numFmtId="0" fontId="32" fillId="0" borderId="0" xfId="5" applyFont="1" applyAlignment="1" applyProtection="1">
      <alignment horizontal="left" vertical="center" wrapText="1"/>
      <protection hidden="1"/>
    </xf>
    <xf numFmtId="0" fontId="23" fillId="0" borderId="15" xfId="5" applyFont="1" applyBorder="1" applyAlignment="1" applyProtection="1">
      <alignment horizontal="center" vertical="center" wrapText="1"/>
      <protection hidden="1"/>
    </xf>
    <xf numFmtId="0" fontId="23" fillId="11" borderId="1" xfId="5" applyFont="1" applyFill="1" applyBorder="1" applyAlignment="1" applyProtection="1">
      <alignment horizontal="center" vertical="center" wrapText="1"/>
      <protection hidden="1"/>
    </xf>
    <xf numFmtId="0" fontId="23" fillId="11" borderId="6" xfId="5" applyFont="1" applyFill="1" applyBorder="1" applyAlignment="1" applyProtection="1">
      <alignment horizontal="center" vertical="center" wrapText="1"/>
      <protection hidden="1"/>
    </xf>
    <xf numFmtId="0" fontId="23" fillId="15" borderId="3" xfId="5" applyFont="1" applyFill="1" applyBorder="1" applyAlignment="1" applyProtection="1">
      <alignment horizontal="center" vertical="center" wrapText="1"/>
      <protection hidden="1"/>
    </xf>
    <xf numFmtId="0" fontId="23" fillId="15" borderId="1" xfId="5" applyFont="1" applyFill="1" applyBorder="1" applyAlignment="1" applyProtection="1">
      <alignment horizontal="center" vertical="center" wrapText="1"/>
      <protection hidden="1"/>
    </xf>
    <xf numFmtId="0" fontId="23" fillId="15" borderId="6" xfId="5" applyFont="1" applyFill="1" applyBorder="1" applyAlignment="1" applyProtection="1">
      <alignment horizontal="center" vertical="center" wrapText="1"/>
      <protection hidden="1"/>
    </xf>
    <xf numFmtId="0" fontId="23" fillId="0" borderId="3" xfId="5" applyFont="1" applyBorder="1" applyAlignment="1" applyProtection="1">
      <alignment horizontal="center" vertical="center" wrapText="1"/>
      <protection hidden="1"/>
    </xf>
    <xf numFmtId="0" fontId="23" fillId="0" borderId="4" xfId="5" applyFont="1" applyBorder="1" applyAlignment="1" applyProtection="1">
      <alignment horizontal="center" vertical="center" wrapText="1"/>
      <protection hidden="1"/>
    </xf>
    <xf numFmtId="0" fontId="27" fillId="15" borderId="5" xfId="5" applyFont="1" applyFill="1" applyBorder="1" applyAlignment="1" applyProtection="1">
      <alignment horizontal="center" vertical="center" wrapText="1"/>
      <protection hidden="1"/>
    </xf>
    <xf numFmtId="171" fontId="28" fillId="0" borderId="0" xfId="5" applyNumberFormat="1" applyFont="1" applyAlignment="1" applyProtection="1">
      <alignment vertical="center"/>
      <protection hidden="1"/>
    </xf>
    <xf numFmtId="0" fontId="28" fillId="0" borderId="0" xfId="5" applyFont="1" applyAlignment="1" applyProtection="1">
      <alignment vertical="center"/>
      <protection hidden="1"/>
    </xf>
    <xf numFmtId="0" fontId="25" fillId="0" borderId="0" xfId="5" applyFont="1" applyAlignment="1" applyProtection="1">
      <alignment vertical="center"/>
      <protection hidden="1"/>
    </xf>
    <xf numFmtId="0" fontId="38" fillId="0" borderId="0" xfId="5" applyFont="1" applyAlignment="1" applyProtection="1">
      <alignment vertical="center"/>
      <protection hidden="1"/>
    </xf>
    <xf numFmtId="0" fontId="26" fillId="0" borderId="8" xfId="5" applyFont="1" applyBorder="1" applyAlignment="1" applyProtection="1">
      <alignment horizontal="center" vertical="center" wrapText="1"/>
      <protection hidden="1"/>
    </xf>
    <xf numFmtId="10" fontId="1" fillId="0" borderId="0" xfId="5" applyNumberFormat="1" applyProtection="1">
      <protection hidden="1"/>
    </xf>
    <xf numFmtId="5" fontId="1" fillId="0" borderId="0" xfId="5" applyNumberFormat="1" applyProtection="1">
      <protection hidden="1"/>
    </xf>
    <xf numFmtId="173" fontId="1" fillId="0" borderId="0" xfId="5" applyNumberFormat="1" applyProtection="1">
      <protection hidden="1"/>
    </xf>
    <xf numFmtId="7" fontId="1" fillId="0" borderId="0" xfId="5" applyNumberFormat="1" applyProtection="1">
      <protection hidden="1"/>
    </xf>
  </cellXfs>
  <cellStyles count="9">
    <cellStyle name="Milliers [0]" xfId="1" builtinId="6"/>
    <cellStyle name="Monétaire" xfId="4" builtinId="4"/>
    <cellStyle name="Monétaire [0]" xfId="2" builtinId="7"/>
    <cellStyle name="Monétaire 2" xfId="6" xr:uid="{79653BBA-D6FA-436F-A941-E55BDC821266}"/>
    <cellStyle name="Monétaire 2 2" xfId="8" xr:uid="{F93C4877-2303-4C83-834E-5097677DDF50}"/>
    <cellStyle name="Monétaire 3" xfId="7" xr:uid="{E2DA3B09-33FF-4F8B-8B3C-6245458E015F}"/>
    <cellStyle name="Normal" xfId="0" builtinId="0"/>
    <cellStyle name="Normal 2" xfId="5" xr:uid="{BDEE875A-641A-4782-8502-3C9AFBA9C93D}"/>
    <cellStyle name="Pourcentage" xfId="3" builtinId="5"/>
  </cellStyles>
  <dxfs count="57"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 patternType="solid">
          <bgColor theme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rgb="FFC00000"/>
      </font>
    </dxf>
    <dxf>
      <font>
        <color rgb="FF9C0006"/>
      </font>
    </dxf>
    <dxf>
      <font>
        <color rgb="FFD9D9D9"/>
      </font>
      <fill>
        <patternFill>
          <bgColor rgb="FFD9D9D9"/>
        </patternFill>
      </fill>
    </dxf>
    <dxf>
      <font>
        <color rgb="FF9C0006"/>
      </font>
      <fill>
        <patternFill>
          <bgColor rgb="FFFFFF00"/>
        </patternFill>
      </fill>
    </dxf>
    <dxf>
      <font>
        <color auto="1"/>
      </font>
      <fill>
        <patternFill patternType="solid">
          <bgColor theme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color rgb="FFD9D9D9"/>
      </font>
      <fill>
        <patternFill>
          <bgColor rgb="FFD9D9D9"/>
        </patternFill>
      </fill>
    </dxf>
    <dxf>
      <font>
        <b val="0"/>
        <i val="0"/>
        <strike val="0"/>
        <color rgb="FFFF0000"/>
      </font>
      <fill>
        <patternFill>
          <fgColor auto="1"/>
        </patternFill>
      </fill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9C0006"/>
      </font>
    </dxf>
    <dxf>
      <font>
        <color rgb="FFC00000"/>
      </font>
    </dxf>
    <dxf>
      <font>
        <color rgb="FFC00000"/>
      </font>
    </dxf>
    <dxf>
      <font>
        <color rgb="FF9C0006"/>
      </font>
    </dxf>
    <dxf>
      <font>
        <color rgb="FF9C0006"/>
      </font>
    </dxf>
    <dxf>
      <font>
        <color rgb="FFC00000"/>
      </font>
    </dxf>
    <dxf>
      <font>
        <color rgb="FFD9D9D9"/>
      </font>
      <fill>
        <patternFill>
          <bgColor rgb="FFD9D9D9"/>
        </patternFill>
      </fill>
    </dxf>
  </dxfs>
  <tableStyles count="0" defaultTableStyle="TableStyleMedium9" defaultPivotStyle="PivotStyleLight16"/>
  <colors>
    <mruColors>
      <color rgb="FFCCFFCC"/>
      <color rgb="FF1F497D"/>
      <color rgb="FFFF0000"/>
      <color rgb="FFD9D9D9"/>
      <color rgb="FF000000"/>
      <color rgb="FF0070C0"/>
      <color rgb="FF00B0F0"/>
      <color rgb="FFBFBFBF"/>
      <color rgb="FFFDE2CB"/>
      <color rgb="FFE1EB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Drop" dropLines="5" dropStyle="combo" dx="16" fmlaLink="$A$69" fmlaRange="$K$70:$K$74" noThreeD="1" sel="1" val="0"/>
</file>

<file path=xl/ctrlProps/ctrlProp2.xml><?xml version="1.0" encoding="utf-8"?>
<formControlPr xmlns="http://schemas.microsoft.com/office/spreadsheetml/2009/9/main" objectType="Drop" dropLines="5" dropStyle="combo" dx="16" fmlaLink="$A$69" fmlaRange="$K$70:$K$74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66712</xdr:colOff>
      <xdr:row>0</xdr:row>
      <xdr:rowOff>24804</xdr:rowOff>
    </xdr:from>
    <xdr:to>
      <xdr:col>0</xdr:col>
      <xdr:colOff>802141</xdr:colOff>
      <xdr:row>0</xdr:row>
      <xdr:rowOff>782233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3D05C6E-16EA-4ED1-B11E-92399B2D3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12" y="24804"/>
          <a:ext cx="735429" cy="75742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19050</xdr:rowOff>
        </xdr:from>
        <xdr:to>
          <xdr:col>3</xdr:col>
          <xdr:colOff>781050</xdr:colOff>
          <xdr:row>6</xdr:row>
          <xdr:rowOff>361950</xdr:rowOff>
        </xdr:to>
        <xdr:sp macro="" textlink="">
          <xdr:nvSpPr>
            <xdr:cNvPr id="18433" name="Drop Down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66712</xdr:colOff>
      <xdr:row>0</xdr:row>
      <xdr:rowOff>24804</xdr:rowOff>
    </xdr:from>
    <xdr:ext cx="735429" cy="757429"/>
    <xdr:pic>
      <xdr:nvPicPr>
        <xdr:cNvPr id="2" name="Image 1">
          <a:extLst>
            <a:ext uri="{FF2B5EF4-FFF2-40B4-BE49-F238E27FC236}">
              <a16:creationId xmlns:a16="http://schemas.microsoft.com/office/drawing/2014/main" id="{9C1EF295-3718-4B3D-96D3-1E431D336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712" y="24804"/>
          <a:ext cx="735429" cy="757429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6</xdr:row>
          <xdr:rowOff>19050</xdr:rowOff>
        </xdr:from>
        <xdr:to>
          <xdr:col>3</xdr:col>
          <xdr:colOff>781050</xdr:colOff>
          <xdr:row>6</xdr:row>
          <xdr:rowOff>361950</xdr:rowOff>
        </xdr:to>
        <xdr:sp macro="" textlink="">
          <xdr:nvSpPr>
            <xdr:cNvPr id="20481" name="Drop Down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BB8830-8543-485A-9A0A-DFE9A11CB1E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9E350-15E6-4638-BB29-A24B565F276B}">
  <sheetPr>
    <tabColor rgb="FFFF0000"/>
  </sheetPr>
  <dimension ref="A1:AW379"/>
  <sheetViews>
    <sheetView tabSelected="1"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9.5546875" style="15" customWidth="1"/>
    <col min="2" max="2" width="30.21875" style="25" customWidth="1"/>
    <col min="3" max="3" width="13.77734375" style="15" customWidth="1"/>
    <col min="4" max="12" width="12.77734375" style="15" customWidth="1"/>
    <col min="13" max="21" width="1.21875" style="15" hidden="1" customWidth="1"/>
    <col min="22" max="22" width="14.109375" style="15" hidden="1" customWidth="1"/>
    <col min="23" max="23" width="10.21875" style="15" hidden="1" customWidth="1"/>
    <col min="24" max="26" width="8.88671875" style="15" hidden="1" customWidth="1"/>
    <col min="27" max="39" width="8.88671875" style="15" customWidth="1"/>
    <col min="40" max="41" width="8.88671875" style="15"/>
    <col min="42" max="16384" width="8.88671875" style="17"/>
  </cols>
  <sheetData>
    <row r="1" spans="1:47" ht="70.150000000000006" customHeight="1" thickBot="1" x14ac:dyDescent="0.25">
      <c r="A1" s="20"/>
      <c r="B1" s="21"/>
      <c r="C1" s="103"/>
      <c r="D1" s="280" t="s">
        <v>147</v>
      </c>
      <c r="E1" s="281"/>
      <c r="F1" s="281"/>
      <c r="G1" s="281"/>
      <c r="H1" s="281"/>
      <c r="I1" s="281"/>
      <c r="J1" s="281"/>
      <c r="K1" s="281"/>
      <c r="AP1" s="16"/>
      <c r="AQ1" s="16"/>
      <c r="AR1" s="16"/>
      <c r="AS1" s="16"/>
      <c r="AT1" s="16"/>
      <c r="AU1" s="16"/>
    </row>
    <row r="2" spans="1:47" s="19" customFormat="1" ht="33" customHeight="1" thickBot="1" x14ac:dyDescent="0.25">
      <c r="A2" s="104" t="s">
        <v>0</v>
      </c>
      <c r="B2" s="282"/>
      <c r="C2" s="283"/>
      <c r="D2" s="284"/>
      <c r="E2" s="170" t="s">
        <v>1</v>
      </c>
      <c r="F2" s="285"/>
      <c r="G2" s="286"/>
      <c r="H2" s="287" t="s">
        <v>69</v>
      </c>
      <c r="I2" s="287"/>
      <c r="J2" s="288"/>
      <c r="K2" s="289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8"/>
      <c r="AO2" s="18"/>
      <c r="AP2" s="18"/>
      <c r="AQ2" s="18"/>
      <c r="AR2" s="18"/>
      <c r="AS2" s="18"/>
      <c r="AT2" s="18"/>
      <c r="AU2" s="18"/>
    </row>
    <row r="3" spans="1:47" s="19" customFormat="1" ht="21" x14ac:dyDescent="0.2">
      <c r="A3" s="171" t="s">
        <v>3</v>
      </c>
      <c r="B3" s="107"/>
      <c r="C3" s="108"/>
      <c r="D3" s="109"/>
      <c r="E3" s="110"/>
      <c r="F3" s="111"/>
      <c r="G3" s="112"/>
      <c r="H3" s="110"/>
      <c r="I3" s="111"/>
      <c r="J3" s="113"/>
      <c r="K3" s="113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8"/>
      <c r="AP3" s="18"/>
      <c r="AQ3" s="18"/>
      <c r="AR3" s="18"/>
      <c r="AS3" s="18"/>
      <c r="AT3" s="18"/>
      <c r="AU3" s="18"/>
    </row>
    <row r="4" spans="1:47" ht="18" customHeight="1" x14ac:dyDescent="0.2">
      <c r="A4" s="113"/>
      <c r="B4" s="114"/>
      <c r="C4" s="115"/>
      <c r="D4" s="116"/>
      <c r="E4" s="116"/>
      <c r="F4" s="116"/>
      <c r="G4" s="117"/>
      <c r="H4" s="118"/>
      <c r="I4" s="16"/>
      <c r="K4" s="16"/>
      <c r="AP4" s="16"/>
      <c r="AQ4" s="16"/>
      <c r="AR4" s="16"/>
      <c r="AS4" s="16"/>
      <c r="AT4" s="16"/>
      <c r="AU4" s="16"/>
    </row>
    <row r="5" spans="1:47" s="128" customFormat="1" ht="33" customHeight="1" x14ac:dyDescent="0.2">
      <c r="A5" s="119"/>
      <c r="B5" s="120"/>
      <c r="C5" s="266" t="s">
        <v>4</v>
      </c>
      <c r="D5" s="279"/>
      <c r="E5" s="194"/>
      <c r="F5" s="172" t="s">
        <v>90</v>
      </c>
      <c r="G5" s="195"/>
      <c r="H5" s="172" t="s">
        <v>91</v>
      </c>
      <c r="I5" s="195"/>
      <c r="J5" s="122" t="s">
        <v>5</v>
      </c>
      <c r="K5" s="47">
        <f>(G5*I5)/60</f>
        <v>0</v>
      </c>
      <c r="L5" s="22"/>
      <c r="M5" s="15"/>
      <c r="N5" s="15"/>
      <c r="O5" s="15"/>
      <c r="P5" s="15"/>
      <c r="Q5" s="123"/>
      <c r="R5" s="123"/>
      <c r="S5" s="123"/>
      <c r="T5" s="123"/>
      <c r="U5" s="123"/>
      <c r="V5" s="123"/>
      <c r="W5" s="173"/>
      <c r="X5" s="173"/>
      <c r="Y5" s="123"/>
      <c r="Z5" s="174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</row>
    <row r="6" spans="1:47" ht="18" customHeight="1" x14ac:dyDescent="0.2">
      <c r="A6" s="124"/>
      <c r="B6" s="125"/>
      <c r="C6" s="126"/>
      <c r="D6" s="126"/>
      <c r="E6" s="126"/>
      <c r="F6" s="127"/>
      <c r="G6" s="16"/>
      <c r="M6" s="16"/>
      <c r="AP6" s="16"/>
      <c r="AQ6" s="16"/>
      <c r="AR6" s="16"/>
      <c r="AS6" s="16"/>
      <c r="AT6" s="16"/>
      <c r="AU6" s="16"/>
    </row>
    <row r="7" spans="1:47" ht="30" customHeight="1" x14ac:dyDescent="0.2">
      <c r="A7" s="128"/>
      <c r="B7" s="129" t="s">
        <v>81</v>
      </c>
      <c r="J7" s="130" t="s">
        <v>8</v>
      </c>
      <c r="K7" s="175">
        <f>IF($K$5=0,0,$E$5/$K$5)</f>
        <v>0</v>
      </c>
    </row>
    <row r="8" spans="1:47" ht="18" customHeight="1" x14ac:dyDescent="0.2">
      <c r="C8" s="131" t="s">
        <v>130</v>
      </c>
      <c r="D8" s="116"/>
      <c r="E8" s="116"/>
      <c r="F8" s="116"/>
      <c r="G8" s="117"/>
      <c r="H8" s="114"/>
      <c r="I8" s="117"/>
      <c r="J8" s="117"/>
      <c r="K8" s="132"/>
      <c r="L8" s="117"/>
      <c r="AP8" s="16"/>
      <c r="AQ8" s="16"/>
      <c r="AR8" s="16"/>
      <c r="AS8" s="16"/>
      <c r="AT8" s="16"/>
      <c r="AU8" s="16"/>
    </row>
    <row r="9" spans="1:47" s="128" customFormat="1" ht="30" customHeight="1" x14ac:dyDescent="0.2">
      <c r="A9" s="23"/>
      <c r="B9" s="23"/>
      <c r="C9" s="23"/>
      <c r="D9" s="23"/>
      <c r="E9" s="116"/>
      <c r="F9" s="116"/>
      <c r="G9" s="116"/>
      <c r="I9" s="264" t="s">
        <v>9</v>
      </c>
      <c r="J9" s="265"/>
      <c r="K9" s="47" t="str">
        <f>IF(A69=1,"",IF(AND(A69=2,K7&gt;= 400000),"Yes",IF(AND(OR(A69=3,A$69=5),K7&gt;= 750000),"Yes",IF(AND(A69=4,K7&gt;= 800000),"Yes","No"))))</f>
        <v/>
      </c>
      <c r="L9" s="133" t="str">
        <f>IFERROR(IF(K9="Yes","N/A to animated productions",""),"")</f>
        <v/>
      </c>
      <c r="M9" s="114"/>
      <c r="N9" s="114"/>
      <c r="O9" s="22"/>
      <c r="P9" s="15"/>
      <c r="Q9" s="15"/>
      <c r="R9" s="15"/>
      <c r="S9" s="15"/>
      <c r="T9" s="123"/>
      <c r="U9" s="123"/>
      <c r="V9" s="123"/>
      <c r="W9" s="123"/>
      <c r="X9" s="123"/>
      <c r="Y9" s="123"/>
      <c r="Z9" s="173"/>
      <c r="AA9" s="173"/>
      <c r="AB9" s="123"/>
      <c r="AC9" s="174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</row>
    <row r="10" spans="1:47" s="128" customFormat="1" ht="30" customHeight="1" x14ac:dyDescent="0.2">
      <c r="A10" s="23"/>
      <c r="B10" s="23"/>
      <c r="C10" s="115"/>
      <c r="D10" s="116"/>
      <c r="E10" s="116"/>
      <c r="F10" s="116"/>
      <c r="G10" s="116"/>
      <c r="I10" s="271" t="s">
        <v>146</v>
      </c>
      <c r="J10" s="272"/>
      <c r="K10" s="207" t="str">
        <f>IF(N(E$5)=0,"",IF(E$5&gt;500000,"Yes","No"))</f>
        <v/>
      </c>
      <c r="L10" s="133" t="str">
        <f>IFERROR(IF(K10="Yes","N/A to live-to-air productions",""),"")</f>
        <v/>
      </c>
      <c r="M10" s="114"/>
      <c r="N10" s="114"/>
      <c r="O10" s="22"/>
      <c r="P10" s="15"/>
      <c r="Q10" s="15"/>
      <c r="R10" s="15"/>
      <c r="S10" s="15"/>
      <c r="T10" s="123"/>
      <c r="U10" s="123"/>
      <c r="V10" s="123"/>
      <c r="W10" s="123"/>
      <c r="X10" s="123"/>
      <c r="Y10" s="123"/>
      <c r="Z10" s="173"/>
      <c r="AA10" s="173"/>
      <c r="AB10" s="123"/>
      <c r="AC10" s="174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</row>
    <row r="11" spans="1:47" s="128" customFormat="1" ht="15.75" hidden="1" x14ac:dyDescent="0.2">
      <c r="A11"/>
      <c r="B11"/>
      <c r="C11"/>
      <c r="D11"/>
      <c r="E11"/>
      <c r="F11"/>
      <c r="G11"/>
      <c r="H11"/>
      <c r="I11"/>
      <c r="J11"/>
      <c r="K11"/>
      <c r="L11" s="176"/>
      <c r="M11" s="114"/>
      <c r="N11" s="114"/>
      <c r="O11" s="22"/>
      <c r="P11" s="15"/>
      <c r="Q11" s="15"/>
      <c r="R11" s="15"/>
      <c r="S11" s="15"/>
      <c r="T11" s="123"/>
      <c r="U11" s="123"/>
      <c r="V11" s="123"/>
      <c r="W11" s="123"/>
      <c r="X11" s="123"/>
      <c r="Y11" s="123"/>
      <c r="Z11" s="173"/>
      <c r="AA11" s="173"/>
      <c r="AB11" s="123"/>
      <c r="AC11" s="174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</row>
    <row r="12" spans="1:47" s="23" customFormat="1" ht="18" hidden="1" customHeight="1" x14ac:dyDescent="0.2">
      <c r="A12" s="15"/>
    </row>
    <row r="13" spans="1:47" s="16" customFormat="1" ht="30" customHeight="1" x14ac:dyDescent="0.2">
      <c r="A13" s="266" t="s">
        <v>143</v>
      </c>
      <c r="B13" s="267"/>
      <c r="C13" s="202"/>
      <c r="I13" s="15"/>
      <c r="J13" s="134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</row>
    <row r="14" spans="1:47" s="16" customFormat="1" ht="30" customHeight="1" x14ac:dyDescent="0.2">
      <c r="A14" s="266" t="s">
        <v>6</v>
      </c>
      <c r="B14" s="267"/>
      <c r="C14" s="135"/>
      <c r="D14" s="136">
        <f>IF(C14="Yes",60%,49%)</f>
        <v>0.49</v>
      </c>
      <c r="F14" s="15"/>
      <c r="H14" s="15"/>
      <c r="I14" s="15"/>
      <c r="J14" s="134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47" s="23" customFormat="1" ht="18" customHeight="1" x14ac:dyDescent="0.2"/>
    <row r="16" spans="1:47" s="23" customFormat="1" ht="30" customHeight="1" x14ac:dyDescent="0.2">
      <c r="A16" s="266" t="s">
        <v>123</v>
      </c>
      <c r="B16" s="267" t="s">
        <v>86</v>
      </c>
      <c r="C16" s="194"/>
    </row>
    <row r="17" spans="1:41" ht="18" customHeight="1" x14ac:dyDescent="0.2">
      <c r="B17" s="137"/>
      <c r="C17" s="138"/>
      <c r="D17" s="139"/>
      <c r="E17" s="140"/>
      <c r="G17" s="16"/>
      <c r="K17" s="42"/>
      <c r="AJ17" s="16"/>
      <c r="AK17" s="16"/>
      <c r="AL17" s="16"/>
      <c r="AM17" s="16"/>
      <c r="AN17" s="16"/>
      <c r="AO17" s="16"/>
    </row>
    <row r="18" spans="1:41" ht="18" customHeight="1" x14ac:dyDescent="0.2">
      <c r="A18" s="131" t="s">
        <v>188</v>
      </c>
      <c r="B18" s="141"/>
      <c r="C18" s="141"/>
      <c r="D18" s="141"/>
      <c r="E18" s="141"/>
      <c r="F18" s="141"/>
      <c r="G18" s="142"/>
      <c r="H18" s="142"/>
      <c r="I18" s="142"/>
      <c r="J18" s="22"/>
      <c r="AN18" s="16"/>
      <c r="AO18" s="16"/>
    </row>
    <row r="19" spans="1:41" ht="18" customHeight="1" x14ac:dyDescent="0.2">
      <c r="A19" s="24" t="s">
        <v>150</v>
      </c>
      <c r="B19" s="143"/>
      <c r="C19" s="143"/>
      <c r="D19" s="143"/>
      <c r="E19" s="23"/>
      <c r="F19" s="23"/>
      <c r="G19" s="23"/>
      <c r="H19" s="23"/>
      <c r="I19" s="23"/>
      <c r="J19" s="23"/>
      <c r="K19" s="42"/>
      <c r="AJ19" s="16"/>
      <c r="AK19" s="16"/>
      <c r="AL19" s="16"/>
      <c r="AM19" s="16"/>
      <c r="AN19" s="16"/>
      <c r="AO19" s="16"/>
    </row>
    <row r="20" spans="1:41" s="27" customFormat="1" ht="60" customHeight="1" x14ac:dyDescent="0.2">
      <c r="A20" s="144"/>
      <c r="B20" s="5" t="s">
        <v>173</v>
      </c>
      <c r="C20" s="145" t="str">
        <f>IF(V83=1,X21,W21)</f>
        <v>CMF Contribution</v>
      </c>
      <c r="D20" s="209" t="s">
        <v>92</v>
      </c>
      <c r="E20" s="209" t="s">
        <v>133</v>
      </c>
      <c r="F20" s="209" t="s">
        <v>148</v>
      </c>
      <c r="G20" s="5" t="s">
        <v>70</v>
      </c>
      <c r="H20" s="5" t="s">
        <v>96</v>
      </c>
      <c r="I20" s="5" t="s">
        <v>10</v>
      </c>
      <c r="J20" s="5" t="s">
        <v>99</v>
      </c>
      <c r="K20" s="5" t="s">
        <v>98</v>
      </c>
      <c r="L20" s="5" t="s">
        <v>11</v>
      </c>
      <c r="M20" s="25"/>
      <c r="N20" s="25"/>
      <c r="O20" s="25"/>
      <c r="P20" s="25"/>
      <c r="Q20" s="25"/>
      <c r="R20" s="25"/>
      <c r="S20" s="25"/>
      <c r="T20" s="25"/>
      <c r="V20" s="5" t="s">
        <v>97</v>
      </c>
      <c r="W20" s="24" t="s">
        <v>80</v>
      </c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6"/>
      <c r="AK20" s="26"/>
      <c r="AL20" s="26"/>
      <c r="AM20" s="26"/>
      <c r="AN20" s="26"/>
      <c r="AO20" s="26"/>
    </row>
    <row r="21" spans="1:41" s="28" customFormat="1" ht="30" customHeight="1" x14ac:dyDescent="0.2">
      <c r="A21" s="98"/>
      <c r="B21" s="49" t="s">
        <v>129</v>
      </c>
      <c r="C21" s="177">
        <f>IF(OR(C16="",AND(C16&lt;&gt;"",W24=0)),0,C16)</f>
        <v>0</v>
      </c>
      <c r="D21" s="99" t="str">
        <f>IF(AND(E5&lt;&gt;"",C16&lt;&gt;"",W24=0,W25=1),Z24,"")</f>
        <v/>
      </c>
      <c r="E21" s="30"/>
      <c r="F21" s="30"/>
      <c r="G21" s="30"/>
      <c r="H21" s="30"/>
      <c r="I21" s="30"/>
      <c r="J21" s="30"/>
      <c r="K21" s="30"/>
      <c r="L21" s="100"/>
      <c r="M21" s="31"/>
      <c r="N21" s="29"/>
      <c r="O21" s="29"/>
      <c r="P21" s="29"/>
      <c r="Q21" s="29"/>
      <c r="R21" s="29"/>
      <c r="S21" s="29"/>
      <c r="T21" s="29"/>
      <c r="W21" s="178" t="s">
        <v>82</v>
      </c>
      <c r="X21" s="178" t="s">
        <v>125</v>
      </c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</row>
    <row r="22" spans="1:41" s="28" customFormat="1" ht="15.75" x14ac:dyDescent="0.2">
      <c r="A22" s="98"/>
      <c r="B22" s="101"/>
      <c r="C22" s="102"/>
      <c r="D22" s="179" t="str">
        <f>IF(SUM(X23:X28)&gt;0,Z23,"")</f>
        <v/>
      </c>
      <c r="E22" s="30"/>
      <c r="G22" s="30"/>
      <c r="H22" s="30"/>
      <c r="I22" s="30"/>
      <c r="J22" s="30"/>
      <c r="K22" s="30"/>
      <c r="L22" s="100"/>
      <c r="M22" s="31"/>
      <c r="N22" s="29"/>
      <c r="O22" s="29"/>
      <c r="P22" s="29"/>
      <c r="Q22" s="29"/>
      <c r="R22" s="29"/>
      <c r="S22" s="29"/>
      <c r="T22" s="29"/>
      <c r="V22" s="30"/>
      <c r="X22" s="29" t="s">
        <v>119</v>
      </c>
      <c r="Y22" s="31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</row>
    <row r="23" spans="1:41" s="28" customFormat="1" ht="24.95" customHeight="1" x14ac:dyDescent="0.2">
      <c r="A23" s="5" t="s">
        <v>12</v>
      </c>
      <c r="B23" s="196"/>
      <c r="C23" s="244"/>
      <c r="D23" s="199"/>
      <c r="E23" s="199"/>
      <c r="F23" s="199"/>
      <c r="G23" s="200"/>
      <c r="H23" s="36">
        <f>DATE(YEAR(G23),(MONTH(G23)+I23),DAY(G23))</f>
        <v>0</v>
      </c>
      <c r="I23" s="201"/>
      <c r="J23" s="201"/>
      <c r="K23" s="202"/>
      <c r="L23" s="197"/>
      <c r="M23" s="31"/>
      <c r="N23" s="31"/>
      <c r="O23" s="31"/>
      <c r="P23" s="31"/>
      <c r="Q23" s="31"/>
      <c r="R23" s="31"/>
      <c r="S23" s="31"/>
      <c r="T23" s="31"/>
      <c r="V23" s="147"/>
      <c r="W23" s="28">
        <f>IF(OR(ISNUMBER($C$23),ISNUMBER($C$24),ISNUMBER($C$25),ISNUMBER($C$26),ISNUMBER($C$27),ISNUMBER($C$28)),1,0)</f>
        <v>0</v>
      </c>
      <c r="X23" s="40">
        <f t="shared" ref="X23:X28" si="0">IF(OR(AND(D23&lt;&gt;"",E23&lt;&gt;"",F23&lt;&gt;""),AND(D23&lt;&gt;"",E23&lt;&gt;""),AND(D23&lt;&gt;"",F23&lt;&gt;""),AND(E23&lt;&gt;"",F23&lt;&gt;"")),1,0)</f>
        <v>0</v>
      </c>
      <c r="Y23" s="31">
        <f>IF(AND(D23="",E23&lt;&gt;""),1,0)</f>
        <v>0</v>
      </c>
      <c r="Z23" s="31" t="s">
        <v>186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</row>
    <row r="24" spans="1:41" s="28" customFormat="1" ht="24.95" customHeight="1" x14ac:dyDescent="0.2">
      <c r="A24" s="62" t="s">
        <v>13</v>
      </c>
      <c r="B24" s="197"/>
      <c r="C24" s="199"/>
      <c r="D24" s="199"/>
      <c r="E24" s="199"/>
      <c r="F24" s="199"/>
      <c r="G24" s="200"/>
      <c r="H24" s="36">
        <f>DATE(YEAR(G24),(MONTH(G24)+I24),DAY(G24))</f>
        <v>0</v>
      </c>
      <c r="I24" s="201"/>
      <c r="J24" s="201"/>
      <c r="K24" s="202"/>
      <c r="L24" s="197"/>
      <c r="M24" s="31"/>
      <c r="N24" s="31"/>
      <c r="O24" s="31"/>
      <c r="P24" s="31"/>
      <c r="Q24" s="31"/>
      <c r="R24" s="31"/>
      <c r="S24" s="31"/>
      <c r="T24" s="31"/>
      <c r="V24" s="147"/>
      <c r="W24" s="28">
        <f>IF(OR(ISNUMBER($D$23),ISNUMBER($D$24),ISNUMBER($D$25),ISNUMBER($D$26),ISNUMBER($D$27),ISNUMBER($D$28)),1,0)</f>
        <v>0</v>
      </c>
      <c r="X24" s="40">
        <f>IF(OR(AND(D24&lt;&gt;"",E24&lt;&gt;"",F24&lt;&gt;""),AND(D24&lt;&gt;"",E24&lt;&gt;""),AND(D24&lt;&gt;"",F24&lt;&gt;""),AND(E24&lt;&gt;"",F24&lt;&gt;"")),1,0)</f>
        <v>0</v>
      </c>
      <c r="Y24" s="31">
        <f>IF(AND(D24="",E24&lt;&gt;""),1,0)</f>
        <v>0</v>
      </c>
      <c r="Z24" s="31" t="s">
        <v>132</v>
      </c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</row>
    <row r="25" spans="1:41" s="28" customFormat="1" ht="24.95" customHeight="1" x14ac:dyDescent="0.2">
      <c r="A25" s="62" t="s">
        <v>14</v>
      </c>
      <c r="B25" s="197"/>
      <c r="C25" s="199"/>
      <c r="D25" s="199"/>
      <c r="E25" s="199"/>
      <c r="F25" s="199"/>
      <c r="G25" s="200"/>
      <c r="H25" s="36">
        <f>DATE(YEAR(G25),(MONTH(G25)+I25),DAY(G25))</f>
        <v>0</v>
      </c>
      <c r="I25" s="201"/>
      <c r="J25" s="201"/>
      <c r="K25" s="202"/>
      <c r="L25" s="197"/>
      <c r="M25" s="31"/>
      <c r="N25" s="31"/>
      <c r="O25" s="31"/>
      <c r="P25" s="31"/>
      <c r="Q25" s="31"/>
      <c r="R25" s="31"/>
      <c r="S25" s="31"/>
      <c r="T25" s="31"/>
      <c r="V25" s="147"/>
      <c r="W25" s="28">
        <f>IF(OR(ISNUMBER($E$23),ISNUMBER($E$24),ISNUMBER($E$25),ISNUMBER($E$26),ISNUMBER($E$27),ISNUMBER($E$28)),1,0)</f>
        <v>0</v>
      </c>
      <c r="X25" s="40">
        <f>IF(OR(AND(D25&lt;&gt;"",E25&lt;&gt;"",F25&lt;&gt;""),AND(D25&lt;&gt;"",E25&lt;&gt;""),AND(D25&lt;&gt;"",F25&lt;&gt;""),AND(E25&lt;&gt;"",F25&lt;&gt;"")),1,0)</f>
        <v>0</v>
      </c>
      <c r="Y25" s="31">
        <f>IF(AND(D25="",E25&lt;&gt;""),1,0)</f>
        <v>0</v>
      </c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</row>
    <row r="26" spans="1:41" s="28" customFormat="1" ht="24.95" customHeight="1" x14ac:dyDescent="0.2">
      <c r="A26" s="62" t="s">
        <v>15</v>
      </c>
      <c r="B26" s="197"/>
      <c r="C26" s="199"/>
      <c r="D26" s="199"/>
      <c r="E26" s="199"/>
      <c r="F26" s="199"/>
      <c r="G26" s="200"/>
      <c r="H26" s="36">
        <f t="shared" ref="H26:H28" si="1">DATE(YEAR(G26),(MONTH(G26)+I26),DAY(G26))</f>
        <v>0</v>
      </c>
      <c r="I26" s="201"/>
      <c r="J26" s="201"/>
      <c r="K26" s="202"/>
      <c r="L26" s="197"/>
      <c r="M26" s="31"/>
      <c r="N26" s="31"/>
      <c r="O26" s="31"/>
      <c r="P26" s="31"/>
      <c r="Q26" s="31"/>
      <c r="R26" s="31"/>
      <c r="S26" s="31"/>
      <c r="T26" s="31"/>
      <c r="V26" s="147"/>
      <c r="X26" s="40">
        <f t="shared" si="0"/>
        <v>0</v>
      </c>
      <c r="Y26" s="31">
        <f t="shared" ref="Y26:Y28" si="2">IF(AND(D26="",E26&lt;&gt;""),1,0)</f>
        <v>0</v>
      </c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</row>
    <row r="27" spans="1:41" s="28" customFormat="1" ht="24.95" customHeight="1" x14ac:dyDescent="0.2">
      <c r="A27" s="62" t="s">
        <v>16</v>
      </c>
      <c r="B27" s="197"/>
      <c r="C27" s="199"/>
      <c r="D27" s="199"/>
      <c r="E27" s="199"/>
      <c r="F27" s="199"/>
      <c r="G27" s="200"/>
      <c r="H27" s="36">
        <f t="shared" si="1"/>
        <v>0</v>
      </c>
      <c r="I27" s="201"/>
      <c r="J27" s="201"/>
      <c r="K27" s="202"/>
      <c r="L27" s="197"/>
      <c r="M27" s="31"/>
      <c r="N27" s="31"/>
      <c r="O27" s="31"/>
      <c r="P27" s="31"/>
      <c r="Q27" s="31"/>
      <c r="R27" s="31"/>
      <c r="S27" s="31"/>
      <c r="T27" s="31"/>
      <c r="V27" s="147"/>
      <c r="X27" s="40">
        <f t="shared" si="0"/>
        <v>0</v>
      </c>
      <c r="Y27" s="31">
        <f t="shared" si="2"/>
        <v>0</v>
      </c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</row>
    <row r="28" spans="1:41" s="28" customFormat="1" ht="24.95" customHeight="1" thickBot="1" x14ac:dyDescent="0.25">
      <c r="A28" s="148" t="s">
        <v>17</v>
      </c>
      <c r="B28" s="198"/>
      <c r="C28" s="245"/>
      <c r="D28" s="199"/>
      <c r="E28" s="199"/>
      <c r="F28" s="199"/>
      <c r="G28" s="200"/>
      <c r="H28" s="36">
        <f t="shared" si="1"/>
        <v>0</v>
      </c>
      <c r="I28" s="201"/>
      <c r="J28" s="201"/>
      <c r="K28" s="202"/>
      <c r="L28" s="197"/>
      <c r="M28" s="31"/>
      <c r="N28" s="31"/>
      <c r="O28" s="31"/>
      <c r="P28" s="31"/>
      <c r="Q28" s="31"/>
      <c r="R28" s="31"/>
      <c r="S28" s="31"/>
      <c r="T28" s="31"/>
      <c r="V28" s="147"/>
      <c r="X28" s="40">
        <f t="shared" si="0"/>
        <v>0</v>
      </c>
      <c r="Y28" s="31">
        <f t="shared" si="2"/>
        <v>0</v>
      </c>
      <c r="AA28" s="31"/>
      <c r="AB28" s="31"/>
      <c r="AC28" s="31"/>
      <c r="AD28" s="31"/>
      <c r="AE28" s="31"/>
      <c r="AF28" s="31"/>
      <c r="AG28" s="31"/>
      <c r="AH28" s="31"/>
      <c r="AI28" s="31"/>
      <c r="AJ28" s="31"/>
      <c r="AK28" s="31"/>
      <c r="AL28" s="31"/>
    </row>
    <row r="29" spans="1:41" s="28" customFormat="1" ht="20.25" customHeight="1" thickBot="1" x14ac:dyDescent="0.25">
      <c r="A29" s="268" t="s">
        <v>18</v>
      </c>
      <c r="B29" s="268"/>
      <c r="C29" s="210">
        <f>IF(C13="Yes",SUM(C21:C28),C21)</f>
        <v>0</v>
      </c>
      <c r="D29" s="210">
        <f>SUM(D23:D28)</f>
        <v>0</v>
      </c>
      <c r="E29" s="210">
        <f>SUM(E23:E28)</f>
        <v>0</v>
      </c>
      <c r="F29" s="210">
        <f>SUM(F23:F28)</f>
        <v>0</v>
      </c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</row>
    <row r="30" spans="1:41" s="28" customFormat="1" ht="18" customHeight="1" x14ac:dyDescent="0.2">
      <c r="A30" s="149"/>
      <c r="B30" s="150"/>
      <c r="C30" s="151"/>
      <c r="D30" s="151"/>
      <c r="E30" s="151"/>
      <c r="F30" s="151"/>
      <c r="G30" s="152"/>
      <c r="H30" s="152"/>
      <c r="I30" s="153"/>
      <c r="J30" s="154"/>
      <c r="K30" s="154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</row>
    <row r="31" spans="1:41" s="28" customFormat="1" ht="25.5" customHeight="1" x14ac:dyDescent="0.2">
      <c r="A31" s="269" t="s">
        <v>19</v>
      </c>
      <c r="B31" s="273"/>
      <c r="C31" s="274"/>
      <c r="D31" s="274"/>
      <c r="E31" s="274"/>
      <c r="F31" s="274"/>
      <c r="G31" s="274"/>
      <c r="H31" s="274"/>
      <c r="I31" s="274"/>
      <c r="J31" s="274"/>
      <c r="K31" s="274"/>
      <c r="L31" s="275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</row>
    <row r="32" spans="1:41" s="28" customFormat="1" ht="25.5" customHeight="1" x14ac:dyDescent="0.2">
      <c r="A32" s="270"/>
      <c r="B32" s="276"/>
      <c r="C32" s="277"/>
      <c r="D32" s="277"/>
      <c r="E32" s="277"/>
      <c r="F32" s="277"/>
      <c r="G32" s="277"/>
      <c r="H32" s="277"/>
      <c r="I32" s="277"/>
      <c r="J32" s="277"/>
      <c r="K32" s="277"/>
      <c r="L32" s="278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</row>
    <row r="33" spans="1:42" s="28" customFormat="1" ht="15.75" customHeight="1" x14ac:dyDescent="0.2">
      <c r="A33" s="155"/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</row>
    <row r="34" spans="1:42" s="28" customFormat="1" ht="20.100000000000001" customHeight="1" x14ac:dyDescent="0.2">
      <c r="A34" s="180" t="s">
        <v>164</v>
      </c>
      <c r="B34" s="158"/>
      <c r="C34" s="159"/>
      <c r="D34" s="160"/>
      <c r="E34" s="160"/>
      <c r="F34" s="161"/>
      <c r="G34"/>
      <c r="H34"/>
      <c r="I34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</row>
    <row r="35" spans="1:42" s="33" customFormat="1" ht="54.95" customHeight="1" x14ac:dyDescent="0.2">
      <c r="A35" s="92"/>
      <c r="B35" s="5" t="s">
        <v>171</v>
      </c>
      <c r="C35" s="181" t="s">
        <v>101</v>
      </c>
      <c r="D35" s="181" t="s">
        <v>154</v>
      </c>
      <c r="E35" s="182" t="s">
        <v>20</v>
      </c>
      <c r="F35" s="182" t="s">
        <v>21</v>
      </c>
      <c r="G35" s="95" t="s">
        <v>170</v>
      </c>
      <c r="H35" s="95" t="s">
        <v>172</v>
      </c>
      <c r="I35" s="209" t="s">
        <v>161</v>
      </c>
      <c r="J35" s="95" t="s">
        <v>22</v>
      </c>
      <c r="K35" s="95" t="s">
        <v>160</v>
      </c>
      <c r="L35" s="95" t="s">
        <v>162</v>
      </c>
      <c r="R35" s="32"/>
      <c r="S35" s="32"/>
      <c r="T35" s="32"/>
      <c r="U35" s="32"/>
      <c r="V35" s="5" t="s">
        <v>23</v>
      </c>
      <c r="W35" s="5" t="s">
        <v>24</v>
      </c>
      <c r="X35" s="146" t="s">
        <v>25</v>
      </c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</row>
    <row r="36" spans="1:42" s="28" customFormat="1" ht="30" customHeight="1" x14ac:dyDescent="0.2">
      <c r="A36" s="162"/>
      <c r="B36" s="49" t="s">
        <v>129</v>
      </c>
      <c r="C36" s="183">
        <f>IF(E43-(E5*20%)&lt;100000,E36,IF((E5*20%)&lt;MIN(C21,N(G85)),ROUND(E5*20%,0),MIN(C21,N(G85))))</f>
        <v>0</v>
      </c>
      <c r="D36" s="183">
        <f>E36-C36</f>
        <v>0</v>
      </c>
      <c r="E36" s="183">
        <f>MIN(N(C21),N(G85))</f>
        <v>0</v>
      </c>
      <c r="F36" s="55" t="str">
        <f t="shared" ref="F36:F42" si="3">IF($E$5=0,"",(C36+D36)/$E$5)</f>
        <v/>
      </c>
      <c r="G36" s="228"/>
      <c r="H36" s="229"/>
      <c r="I36" s="229"/>
      <c r="J36" s="233"/>
      <c r="K36" s="230"/>
      <c r="L36" s="230"/>
      <c r="R36" s="31"/>
      <c r="S36" s="31"/>
      <c r="T36" s="31"/>
      <c r="U36" s="31"/>
      <c r="V36" s="6"/>
      <c r="W36" s="6"/>
      <c r="X36" s="6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</row>
    <row r="37" spans="1:42" s="28" customFormat="1" ht="15.75" x14ac:dyDescent="0.2">
      <c r="A37" s="62" t="s">
        <v>12</v>
      </c>
      <c r="B37" s="34" t="str">
        <f>IF($B$23="","",$B$23)</f>
        <v/>
      </c>
      <c r="C37" s="183">
        <f>IF(($C$43-$C$36)&gt;0,ROUND((E37/($E$43-$E$36)*($C$43-$C$36)),0),0)</f>
        <v>0</v>
      </c>
      <c r="D37" s="184">
        <f>E37-C37</f>
        <v>0</v>
      </c>
      <c r="E37" s="184">
        <f>IF(AND($C$13="Yes",$W$23=1,$C$21&lt;&gt;""),ROUND(C23/($C$29-$C$21)*($E$43-$E$36),0),0)</f>
        <v>0</v>
      </c>
      <c r="F37" s="55" t="str">
        <f t="shared" si="3"/>
        <v/>
      </c>
      <c r="G37" s="185">
        <f>IF(OR($E$5=0,ISNUMBER(E23),ISNUMBER(F23)),0,
IF(AND($D23&lt;&gt;"",$E23="",F23="",ISTEXT(H55)),$D23,
IF(H55="N/A",0,H55)))</f>
        <v>0</v>
      </c>
      <c r="H37" s="185">
        <f>IF(OR(C21="",$E$5=0),0,
IF(AND(E23&lt;&gt;"",$H$55&lt;&gt;"N/A"),$H$55,0))</f>
        <v>0</v>
      </c>
      <c r="I37" s="185">
        <f t="shared" ref="I37:I42" si="4">IF($I$43&gt;0,MIN(F23,(F23/$F$29)*I$43),0)</f>
        <v>0</v>
      </c>
      <c r="J37" s="185">
        <f>N(G37)+N(H37)+N(I37)</f>
        <v>0</v>
      </c>
      <c r="K37" s="225" t="str">
        <f>IF(E$5=0,"",J37/E$5)</f>
        <v/>
      </c>
      <c r="L37" s="185">
        <f t="shared" ref="L37:L42" si="5">IF(X23=1,0,
N(D23)+N(E23)+N(F23)-J37)</f>
        <v>0</v>
      </c>
      <c r="R37" s="31"/>
      <c r="S37" s="31"/>
      <c r="T37" s="31"/>
      <c r="U37" s="31"/>
      <c r="V37" s="34">
        <f>IF(I23&lt;72,I23,72)</f>
        <v>0</v>
      </c>
      <c r="W37" s="34">
        <f t="shared" ref="W37:W42" si="6">V23</f>
        <v>0</v>
      </c>
      <c r="X37" s="34" t="s">
        <v>26</v>
      </c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</row>
    <row r="38" spans="1:42" s="28" customFormat="1" ht="15.75" x14ac:dyDescent="0.2">
      <c r="A38" s="62" t="s">
        <v>13</v>
      </c>
      <c r="B38" s="34" t="str">
        <f>IF($B$24="","",$B$24)</f>
        <v/>
      </c>
      <c r="C38" s="183">
        <f t="shared" ref="C38:C42" si="7">IF(($C$43-$C$36)&gt;0,ROUND((E38/($E$43-$E$36)*($C$43-$C$36)),0),0)</f>
        <v>0</v>
      </c>
      <c r="D38" s="184">
        <f t="shared" ref="D38:D43" si="8">E38-C38</f>
        <v>0</v>
      </c>
      <c r="E38" s="184">
        <f t="shared" ref="E38:E42" si="9">IF(AND($C$13="Yes",$W$23=1,$C$21&lt;&gt;""),ROUND(C24/($C$29-$C$21)*($E$43-$E$36),0),0)</f>
        <v>0</v>
      </c>
      <c r="F38" s="55" t="str">
        <f t="shared" si="3"/>
        <v/>
      </c>
      <c r="G38" s="185">
        <f>IF(OR($E$5=0,ISNUMBER(E24),ISNUMBER(F24)),0,
IF(AND($D24&lt;&gt;"",$E24="",F24="",ISTEXT(H57)),$D24,IF(H57="N/A",0,H57)))</f>
        <v>0</v>
      </c>
      <c r="H38" s="185">
        <f>IF(OR(C21="",$E$5=0),0,IF(AND(E24&lt;&gt;"",$H$57&lt;&gt;"N/A"),$H$57,0))</f>
        <v>0</v>
      </c>
      <c r="I38" s="185">
        <f t="shared" si="4"/>
        <v>0</v>
      </c>
      <c r="J38" s="185">
        <f t="shared" ref="J38:J42" si="10">N(G38)+N(H38)+N(I38)</f>
        <v>0</v>
      </c>
      <c r="K38" s="225" t="str">
        <f t="shared" ref="K38:K42" si="11">IF(E$5=0,"",J38/E$5)</f>
        <v/>
      </c>
      <c r="L38" s="185">
        <f t="shared" si="5"/>
        <v>0</v>
      </c>
      <c r="R38" s="31"/>
      <c r="S38" s="31"/>
      <c r="T38" s="31"/>
      <c r="U38" s="31"/>
      <c r="V38" s="35">
        <f>IF(I24=0,0,IF(I24&lt;F57,I24,$F$57))</f>
        <v>0</v>
      </c>
      <c r="W38" s="34">
        <f t="shared" si="6"/>
        <v>0</v>
      </c>
      <c r="X38" s="36">
        <f>IF(G24&gt;DATE(YEAR(G$23),MONTH(G$23)+W37,DAY(G$23)),G24,DATE(YEAR(G$23),MONTH(G$23)+W37,DAY(G$23)))</f>
        <v>0</v>
      </c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</row>
    <row r="39" spans="1:42" s="28" customFormat="1" ht="15.75" x14ac:dyDescent="0.2">
      <c r="A39" s="62" t="s">
        <v>14</v>
      </c>
      <c r="B39" s="34" t="str">
        <f>IF($B$25="","",$B$25)</f>
        <v/>
      </c>
      <c r="C39" s="183">
        <f t="shared" si="7"/>
        <v>0</v>
      </c>
      <c r="D39" s="184">
        <f t="shared" si="8"/>
        <v>0</v>
      </c>
      <c r="E39" s="184">
        <f t="shared" si="9"/>
        <v>0</v>
      </c>
      <c r="F39" s="55" t="str">
        <f t="shared" si="3"/>
        <v/>
      </c>
      <c r="G39" s="185">
        <f>IF(OR($E$5=0,ISNUMBER(E25),ISNUMBER(F25)),0,
IF(AND($D25&lt;&gt;"",$E25="",F25="",ISTEXT(H59)),$D25,IF(H59="N/A",0,H59)))</f>
        <v>0</v>
      </c>
      <c r="H39" s="185">
        <f>IF(OR(C21="",$E$5=0),0,IF(AND(E25&lt;&gt;"",$H$59&lt;&gt;"N/A"),$H$59,0))</f>
        <v>0</v>
      </c>
      <c r="I39" s="185">
        <f t="shared" si="4"/>
        <v>0</v>
      </c>
      <c r="J39" s="185">
        <f t="shared" si="10"/>
        <v>0</v>
      </c>
      <c r="K39" s="225" t="str">
        <f t="shared" si="11"/>
        <v/>
      </c>
      <c r="L39" s="185">
        <f t="shared" si="5"/>
        <v>0</v>
      </c>
      <c r="R39" s="31"/>
      <c r="S39" s="31"/>
      <c r="T39" s="31"/>
      <c r="U39" s="31"/>
      <c r="V39" s="35">
        <f>IF(I25=0,0,IF(I25&lt;F59,I25,$F$59))</f>
        <v>0</v>
      </c>
      <c r="W39" s="34">
        <f t="shared" si="6"/>
        <v>0</v>
      </c>
      <c r="X39" s="36">
        <f>IF(G25&gt;DATE(YEAR(G$23),MONTH(G$23)+W37+W38,DAY(G$23)),G25,DATE(YEAR(G$23),MONTH(G$23)+W37+W$38,DAY(G$23)))</f>
        <v>0</v>
      </c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</row>
    <row r="40" spans="1:42" s="28" customFormat="1" ht="15.75" customHeight="1" x14ac:dyDescent="0.2">
      <c r="A40" s="62" t="s">
        <v>15</v>
      </c>
      <c r="B40" s="34" t="str">
        <f>IF($B$26="","",$B$26)</f>
        <v/>
      </c>
      <c r="C40" s="183">
        <f t="shared" si="7"/>
        <v>0</v>
      </c>
      <c r="D40" s="184">
        <f t="shared" si="8"/>
        <v>0</v>
      </c>
      <c r="E40" s="184">
        <f t="shared" si="9"/>
        <v>0</v>
      </c>
      <c r="F40" s="55" t="str">
        <f t="shared" si="3"/>
        <v/>
      </c>
      <c r="G40" s="185">
        <f>IF(OR($E$5=0,ISNUMBER(E26),ISNUMBER(F26)),0,
IF(AND($D26&lt;&gt;"",$E26="",F26="",ISTEXT(H61)),$D26,IF(H61="N/A",0,H61)))</f>
        <v>0</v>
      </c>
      <c r="H40" s="185">
        <f>IF(OR(C21="",$E$5=0),0,IF(AND(E26&lt;&gt;"",$H$61&lt;&gt;"N/A"),$H$61,0))</f>
        <v>0</v>
      </c>
      <c r="I40" s="185">
        <f t="shared" si="4"/>
        <v>0</v>
      </c>
      <c r="J40" s="185">
        <f t="shared" si="10"/>
        <v>0</v>
      </c>
      <c r="K40" s="225" t="str">
        <f t="shared" si="11"/>
        <v/>
      </c>
      <c r="L40" s="185">
        <f t="shared" si="5"/>
        <v>0</v>
      </c>
      <c r="R40" s="31"/>
      <c r="S40" s="31"/>
      <c r="T40" s="31"/>
      <c r="U40" s="31"/>
      <c r="V40" s="35">
        <f>IF(I26=0,0,IF(I26&lt;F61,I26,$F$61))</f>
        <v>0</v>
      </c>
      <c r="W40" s="34">
        <f t="shared" si="6"/>
        <v>0</v>
      </c>
      <c r="X40" s="36">
        <f>IF(G26&gt;DATE(YEAR(G$23),MONTH(G$23)+W$37+W$38+W39,DAY(G$23)),G26,DATE(YEAR(G$23),MONTH(G$23)+W$37+W$38+W39,DAY(G$23)))</f>
        <v>0</v>
      </c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</row>
    <row r="41" spans="1:42" s="28" customFormat="1" ht="15.75" customHeight="1" x14ac:dyDescent="0.2">
      <c r="A41" s="62" t="s">
        <v>16</v>
      </c>
      <c r="B41" s="34" t="str">
        <f>IF($B$27="","",$B$27)</f>
        <v/>
      </c>
      <c r="C41" s="183">
        <f t="shared" si="7"/>
        <v>0</v>
      </c>
      <c r="D41" s="184">
        <f t="shared" si="8"/>
        <v>0</v>
      </c>
      <c r="E41" s="184">
        <f t="shared" si="9"/>
        <v>0</v>
      </c>
      <c r="F41" s="55" t="str">
        <f t="shared" si="3"/>
        <v/>
      </c>
      <c r="G41" s="185">
        <f>IF(OR($E$5=0,ISNUMBER(E27),ISNUMBER(F27)),0,
IF(AND($D27&lt;&gt;"",$E27="",F27="",ISTEXT(H63)),$D27,IF(H63="N/A",0,H63)))</f>
        <v>0</v>
      </c>
      <c r="H41" s="185">
        <f>IF(OR(C21="",$E$5=0),0,IF(AND(E27&lt;&gt;"",$H$63&lt;&gt;"N/A"),$H$63,0))</f>
        <v>0</v>
      </c>
      <c r="I41" s="185">
        <f t="shared" si="4"/>
        <v>0</v>
      </c>
      <c r="J41" s="185">
        <f t="shared" si="10"/>
        <v>0</v>
      </c>
      <c r="K41" s="225" t="str">
        <f t="shared" si="11"/>
        <v/>
      </c>
      <c r="L41" s="185">
        <f t="shared" si="5"/>
        <v>0</v>
      </c>
      <c r="R41" s="31"/>
      <c r="S41" s="31"/>
      <c r="T41" s="31"/>
      <c r="U41" s="31"/>
      <c r="V41" s="35">
        <f>IF(I27=0,0,IF(I27&lt;F63,I27,$F$63))</f>
        <v>0</v>
      </c>
      <c r="W41" s="34">
        <f t="shared" si="6"/>
        <v>0</v>
      </c>
      <c r="X41" s="36">
        <f>IF(G27&gt;DATE(YEAR(G$23),MONTH(G$23)+W$37+W$38+W39+W40,DAY(G$23)),G27,DATE(YEAR(G$23),MONTH(G$23)+W$37+W$38+W39+W40,DAY(G$23)))</f>
        <v>0</v>
      </c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</row>
    <row r="42" spans="1:42" s="28" customFormat="1" ht="16.5" thickBot="1" x14ac:dyDescent="0.25">
      <c r="A42" s="5" t="s">
        <v>17</v>
      </c>
      <c r="B42" s="58" t="str">
        <f>IF($B$28="","",$B$28)</f>
        <v/>
      </c>
      <c r="C42" s="183">
        <f t="shared" si="7"/>
        <v>0</v>
      </c>
      <c r="D42" s="186">
        <f t="shared" si="8"/>
        <v>0</v>
      </c>
      <c r="E42" s="184">
        <f t="shared" si="9"/>
        <v>0</v>
      </c>
      <c r="F42" s="59" t="str">
        <f t="shared" si="3"/>
        <v/>
      </c>
      <c r="G42" s="231">
        <f>IF(OR($E$5=0,ISNUMBER(E28),ISNUMBER(F28)),0,
IF(AND($D28&lt;&gt;"",$E28="",F28="",ISTEXT(H65)),$D28,IF(H65="N/A",0,H65)))</f>
        <v>0</v>
      </c>
      <c r="H42" s="231">
        <f>IF(OR(C21="",$E$5=0),0,IF(AND(E28&lt;&gt;"",$H$65&lt;&gt;"N/A"),$H$65,0))</f>
        <v>0</v>
      </c>
      <c r="I42" s="231">
        <f t="shared" si="4"/>
        <v>0</v>
      </c>
      <c r="J42" s="185">
        <f t="shared" si="10"/>
        <v>0</v>
      </c>
      <c r="K42" s="232" t="str">
        <f t="shared" si="11"/>
        <v/>
      </c>
      <c r="L42" s="185">
        <f t="shared" si="5"/>
        <v>0</v>
      </c>
      <c r="R42" s="31"/>
      <c r="S42" s="31"/>
      <c r="T42" s="31"/>
      <c r="U42" s="31"/>
      <c r="V42" s="35">
        <f>IF(I28=0,0,IF(I28&lt;F65,I28,$F$65))</f>
        <v>0</v>
      </c>
      <c r="W42" s="34">
        <f t="shared" si="6"/>
        <v>0</v>
      </c>
      <c r="X42" s="36">
        <f>IF(G28&gt;DATE(YEAR(G$23),MONTH(G$23)+W$37+W$38+W39+W40+W41,DAY(G$23)),G28,DATE(YEAR(G$23),MONTH(G$23)+W$37+W$38+W39+W40+W41,DAY(G$23)))</f>
        <v>0</v>
      </c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</row>
    <row r="43" spans="1:42" s="37" customFormat="1" ht="24" customHeight="1" thickBot="1" x14ac:dyDescent="0.25">
      <c r="A43" s="71"/>
      <c r="B43" s="60" t="s">
        <v>18</v>
      </c>
      <c r="C43" s="187">
        <f>IF($E$43-($E$5*20%)&lt;100000,$E$43,IF($E$5*20%&lt;$E$43,ROUND($E$5*20%,0),$E$43))</f>
        <v>0</v>
      </c>
      <c r="D43" s="188">
        <f t="shared" si="8"/>
        <v>0</v>
      </c>
      <c r="E43" s="188">
        <f>IF(C13="Yes",MIN(C$29-C$21,N(J$85))+E$36,E$36)</f>
        <v>0</v>
      </c>
      <c r="F43" s="61">
        <f>SUM(F36:F42)</f>
        <v>0</v>
      </c>
      <c r="G43" s="188">
        <f>SUM(G37:G42)</f>
        <v>0</v>
      </c>
      <c r="H43" s="188">
        <f>SUM(H37:H42)</f>
        <v>0</v>
      </c>
      <c r="I43" s="188">
        <f>IF(AND(A$69=3,F$29&gt;0,N(G43)+N(H43)&gt;=75%*N(D74)),MIN(N(D74)*25%,F29),0)</f>
        <v>0</v>
      </c>
      <c r="J43" s="188">
        <f>SUM(J37:J42)</f>
        <v>0</v>
      </c>
      <c r="K43" s="61">
        <f>SUM(K36:K42)</f>
        <v>0</v>
      </c>
      <c r="L43" s="188">
        <f>SUM(L37:L42)</f>
        <v>0</v>
      </c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2" s="23" customFormat="1" ht="18" customHeight="1" x14ac:dyDescent="0.2">
      <c r="A44" s="24" t="s">
        <v>175</v>
      </c>
      <c r="B44" s="163"/>
      <c r="C44" s="163"/>
      <c r="D44" s="163"/>
      <c r="E44" s="164"/>
      <c r="F44" s="164"/>
      <c r="G44" s="164"/>
      <c r="H44" s="164"/>
      <c r="I44" s="164"/>
      <c r="J44" s="165"/>
    </row>
    <row r="45" spans="1:42" s="28" customFormat="1" ht="18" customHeight="1" x14ac:dyDescent="0.2">
      <c r="H45" s="226" t="str">
        <f>IF(AND($A$69=3,G$43&gt;0,F$29&gt;0,E$5&gt;0,N(D$74)&gt;0),"Distributor MMC &amp; ELF / Threshold:","")</f>
        <v/>
      </c>
      <c r="I45" s="227" t="str">
        <f>IF(AND($A$69=3,G$43&gt;0,F$29&gt;0,E$5&gt;0,N(D$74)&gt;0),SUM(G43,N(H43))/N(D74),"")</f>
        <v/>
      </c>
      <c r="L45" s="166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250"/>
      <c r="Z45" s="250"/>
      <c r="AA45" s="250"/>
      <c r="AB45" s="250"/>
      <c r="AC45" s="250"/>
      <c r="AD45" s="250"/>
      <c r="AE45" s="250"/>
      <c r="AF45" s="250"/>
      <c r="AG45" s="251"/>
      <c r="AH45" s="251"/>
      <c r="AI45" s="31"/>
      <c r="AJ45" s="31"/>
      <c r="AK45" s="31"/>
      <c r="AL45" s="31"/>
      <c r="AM45" s="31"/>
      <c r="AN45" s="31"/>
      <c r="AO45" s="31"/>
    </row>
    <row r="46" spans="1:42" ht="18" customHeight="1" x14ac:dyDescent="0.2">
      <c r="A46" s="9" t="s">
        <v>102</v>
      </c>
      <c r="B46" s="167"/>
      <c r="C46" s="28"/>
      <c r="D46" s="28"/>
      <c r="E46" s="28"/>
      <c r="F46" s="28"/>
      <c r="G46" s="28"/>
      <c r="H46" s="28"/>
      <c r="I46" s="28"/>
      <c r="J46" s="28"/>
      <c r="K46" s="28"/>
      <c r="U46" s="31"/>
    </row>
    <row r="47" spans="1:42" s="28" customFormat="1" ht="34.5" customHeight="1" x14ac:dyDescent="0.2">
      <c r="A47" s="252" t="s">
        <v>100</v>
      </c>
      <c r="B47" s="253"/>
      <c r="C47" s="253"/>
      <c r="D47" s="253"/>
      <c r="E47" s="253"/>
      <c r="F47" s="253"/>
      <c r="G47" s="253"/>
      <c r="H47" s="253"/>
      <c r="I47" s="253"/>
      <c r="J47" s="253"/>
      <c r="K47" s="253"/>
      <c r="L47" s="23"/>
      <c r="M47" s="31"/>
      <c r="N47" s="31"/>
      <c r="O47" s="31"/>
      <c r="P47" s="31"/>
      <c r="Q47" s="31"/>
      <c r="R47" s="31"/>
      <c r="S47" s="31"/>
      <c r="T47" s="31"/>
      <c r="U47" s="31"/>
      <c r="V47" s="15"/>
      <c r="W47" s="15"/>
      <c r="X47" s="15"/>
      <c r="Y47" s="15"/>
      <c r="Z47" s="15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</row>
    <row r="48" spans="1:42" s="28" customFormat="1" ht="9.9499999999999993" customHeight="1" x14ac:dyDescent="0.2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23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</row>
    <row r="49" spans="1:41" s="28" customFormat="1" ht="30" customHeight="1" x14ac:dyDescent="0.2">
      <c r="A49" s="7"/>
      <c r="B49" s="8"/>
      <c r="C49" s="11" t="str">
        <f>IF(AND(D23&gt;0,X23=0),B23,"")</f>
        <v/>
      </c>
      <c r="D49" s="11" t="str">
        <f>IF(AND(D24&gt;0,X24=0),B24,"")</f>
        <v/>
      </c>
      <c r="E49" s="11" t="str">
        <f>IF(AND(D25&gt;0,X25=0),B25,"")</f>
        <v/>
      </c>
      <c r="F49" s="11" t="str">
        <f>IF(AND(D26&gt;0,X26=0),B26,"")</f>
        <v/>
      </c>
      <c r="G49" s="11" t="str">
        <f>IF(AND(D27&gt;0,X27=0),B27,"")</f>
        <v/>
      </c>
      <c r="H49" s="11" t="str">
        <f>IF(AND(D28&gt;0,X28=0),B28,"")</f>
        <v/>
      </c>
      <c r="I49" s="7"/>
      <c r="J49" s="7"/>
      <c r="K49" s="7"/>
      <c r="L49" s="23"/>
      <c r="M49" s="31"/>
      <c r="N49" s="31"/>
      <c r="O49" s="31"/>
      <c r="P49" s="31"/>
      <c r="Q49" s="31"/>
      <c r="R49" s="31"/>
      <c r="S49" s="31"/>
      <c r="T49" s="31"/>
      <c r="U49" s="31"/>
      <c r="V49" s="15"/>
      <c r="W49" s="15"/>
      <c r="X49" s="15"/>
      <c r="Y49" s="15"/>
      <c r="Z49" s="15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</row>
    <row r="50" spans="1:41" s="28" customFormat="1" ht="20.100000000000001" customHeight="1" x14ac:dyDescent="0.2">
      <c r="A50" s="7"/>
      <c r="B50" s="8"/>
      <c r="C50" s="5" t="s">
        <v>12</v>
      </c>
      <c r="D50" s="5" t="s">
        <v>13</v>
      </c>
      <c r="E50" s="5" t="s">
        <v>14</v>
      </c>
      <c r="F50" s="5" t="s">
        <v>15</v>
      </c>
      <c r="G50" s="5" t="s">
        <v>16</v>
      </c>
      <c r="H50" s="5" t="s">
        <v>17</v>
      </c>
      <c r="I50" s="7"/>
      <c r="J50" s="7"/>
      <c r="K50" s="7"/>
      <c r="L50" s="23"/>
      <c r="M50" s="31"/>
      <c r="N50" s="31"/>
      <c r="O50" s="31"/>
      <c r="P50" s="31"/>
      <c r="Q50" s="31"/>
      <c r="R50" s="31"/>
      <c r="S50" s="31"/>
      <c r="T50" s="31"/>
      <c r="U50" s="31"/>
      <c r="V50" s="15"/>
      <c r="W50" s="15"/>
      <c r="X50" s="15"/>
      <c r="Y50" s="15"/>
      <c r="Z50" s="15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</row>
    <row r="51" spans="1:41" s="28" customFormat="1" ht="20.100000000000001" customHeight="1" x14ac:dyDescent="0.2">
      <c r="A51" s="254" t="s">
        <v>105</v>
      </c>
      <c r="B51" s="255"/>
      <c r="C51" s="6" t="str">
        <f>IF(OR($E$5="",D23="",X23=1,J23="",K23="",$D$74="N/A"),"",
IF(V55=TRUE,"Yes","No"))</f>
        <v/>
      </c>
      <c r="D51" s="6" t="str">
        <f>IF(OR($E$5="",D24="",X24=1,J24="",K24="",$D$74="N/A"),"",
IF($V57=TRUE,"Yes","No"))</f>
        <v/>
      </c>
      <c r="E51" s="6" t="str">
        <f>IF(OR($E$5="",D25="",X25=1,J25="",K25="",$D$74="N/A"),"",
IF($V59=TRUE,"Yes","No"))</f>
        <v/>
      </c>
      <c r="F51" s="6" t="str">
        <f>IF(OR($E$5="",D26="",X26=1,J26="",K26="",$D$74="N/A"),"",
IF($V61=TRUE,"Yes","No"))</f>
        <v/>
      </c>
      <c r="G51" s="6" t="str">
        <f>IF(OR($E$5="",D27="",X27=1,J27="",K27="",$D$74="N/A"),"",
IF($V63=TRUE,"Yes","No"))</f>
        <v/>
      </c>
      <c r="H51" s="6" t="str">
        <f>IF(OR($E$5="",D28="",X28=1,J28="",K28="",$D$74="N/A"),"",
IF($V65=TRUE,"Yes","No"))</f>
        <v/>
      </c>
      <c r="I51" s="7"/>
      <c r="J51" s="7"/>
      <c r="K51" s="7"/>
      <c r="L51" s="23"/>
      <c r="M51" s="31"/>
      <c r="N51" s="31"/>
      <c r="O51" s="31"/>
      <c r="P51" s="31"/>
      <c r="Q51" s="31"/>
      <c r="R51" s="31"/>
      <c r="S51" s="31"/>
      <c r="T51" s="31"/>
      <c r="U51" s="31"/>
      <c r="V51" s="15"/>
      <c r="W51" s="15"/>
      <c r="X51" s="15"/>
      <c r="Y51" s="15"/>
      <c r="Z51" s="15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</row>
    <row r="52" spans="1:41" s="28" customFormat="1" ht="19.5" customHeight="1" x14ac:dyDescent="0.2">
      <c r="A52" s="254" t="s">
        <v>128</v>
      </c>
      <c r="B52" s="255"/>
      <c r="C52" s="6" t="str">
        <f>IF(C51="","",
IF(AND(C51="",I23=""),"",
IF(C51="No","N/A",
IF(AND($C51="Yes",D55-F55&gt;0),"No","Yes"))))</f>
        <v/>
      </c>
      <c r="D52" s="6" t="str">
        <f>IF(D51="","",
IF(AND(D51="Yes",I24=""),"",
IF(D51="No","N/A",
IF(AND(D51="Yes",D57-F57&gt;0),"No","Yes"))))</f>
        <v/>
      </c>
      <c r="E52" s="6" t="str">
        <f>IF(E51="","",
IF(AND(E51="",I25=""),"",
IF(E51="No","N/A",
IF(AND(E51="Yes",D59-F59&gt;0),"No","Yes"))))</f>
        <v/>
      </c>
      <c r="F52" s="6" t="str">
        <f>IF(F51="","",
IF(AND(F51="",I26=""),"",
IF(F51="No","N/A",
IF(AND(F51="Yes",D61-F61&gt;0),"No","Yes"))))</f>
        <v/>
      </c>
      <c r="G52" s="6" t="str">
        <f>IF(G51="","",
IF(AND(G51="",I27=""),"",
IF(G51="No","N/A",
IF(AND(G51="Yes",D63-F63&gt;0),"No","Yes"))))</f>
        <v/>
      </c>
      <c r="H52" s="6" t="str">
        <f>IF(H51="","",
IF(AND(H51="",I28=""),"",
IF(H51="No","N/A",
IF(AND(H51="Yes",D65-F65&gt;0),"No","Yes"))))</f>
        <v/>
      </c>
      <c r="I52" s="7"/>
      <c r="J52" s="7"/>
      <c r="K52" s="7"/>
      <c r="M52" s="31"/>
      <c r="N52" s="31"/>
      <c r="O52" s="31"/>
      <c r="P52" s="31"/>
      <c r="Q52" s="31"/>
      <c r="R52" s="31"/>
      <c r="S52" s="31"/>
      <c r="T52" s="31"/>
      <c r="U52" s="15"/>
      <c r="V52" s="15"/>
      <c r="W52" s="15"/>
      <c r="X52" s="15"/>
      <c r="Y52" s="15"/>
      <c r="Z52" s="15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</row>
    <row r="53" spans="1:41" s="28" customFormat="1" ht="15.75" x14ac:dyDescent="0.2">
      <c r="A53" s="239"/>
      <c r="B53" s="239"/>
      <c r="C53" s="239"/>
      <c r="D53" s="239"/>
      <c r="E53" s="239"/>
      <c r="F53" s="239"/>
      <c r="G53" s="239"/>
      <c r="H53" s="239"/>
      <c r="I53" s="239"/>
      <c r="J53" s="239"/>
      <c r="K53" s="239"/>
      <c r="L53" s="23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</row>
    <row r="54" spans="1:41" s="28" customFormat="1" ht="19.5" customHeight="1" x14ac:dyDescent="0.2">
      <c r="A54" s="9" t="s">
        <v>157</v>
      </c>
      <c r="B54" s="10"/>
      <c r="C54" s="10"/>
      <c r="D54" s="111"/>
      <c r="E54" s="111"/>
      <c r="F54" s="111"/>
      <c r="G54" s="111"/>
      <c r="H54" s="111"/>
      <c r="I54" s="111"/>
      <c r="J54" s="111"/>
      <c r="K54" s="111"/>
      <c r="L54" s="23"/>
      <c r="M54" s="31"/>
      <c r="N54" s="31"/>
      <c r="O54" s="31"/>
      <c r="P54" s="31"/>
      <c r="Q54" s="31"/>
      <c r="R54" s="31"/>
      <c r="S54" s="31"/>
      <c r="T54" s="31"/>
      <c r="U54" s="31"/>
      <c r="V54" s="241" t="s">
        <v>182</v>
      </c>
      <c r="W54" s="241" t="s">
        <v>183</v>
      </c>
      <c r="X54" s="24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</row>
    <row r="55" spans="1:41" s="29" customFormat="1" ht="20.100000000000001" customHeight="1" x14ac:dyDescent="0.2">
      <c r="A55" s="62" t="s">
        <v>12</v>
      </c>
      <c r="B55" s="39">
        <f>IF(AND($D23&lt;&gt;"",$E23=""),$D23,IF(AND($D23="",$E23&lt;&gt;""),$E23,IF(AND($D23="",$F23&lt;&gt;""),$F23,0)))</f>
        <v>0</v>
      </c>
      <c r="C55" s="63" t="s">
        <v>27</v>
      </c>
      <c r="D55" s="64">
        <f>$I$23</f>
        <v>0</v>
      </c>
      <c r="E55" s="63" t="s">
        <v>28</v>
      </c>
      <c r="F55" s="64">
        <f>IF(A69=4,84,72)</f>
        <v>72</v>
      </c>
      <c r="G55" s="63" t="s">
        <v>29</v>
      </c>
      <c r="H55" s="39">
        <f>IF(OR(X23=1,F23&gt;0,J23="International",C51="No",AND(D23&gt;0,X23=0,K23="")),"N/A",
IF($I23&lt;F55,B55,
(B55/D55)*F55))</f>
        <v>0</v>
      </c>
      <c r="I55" s="256" t="s">
        <v>30</v>
      </c>
      <c r="J55" s="256"/>
      <c r="K55" s="65">
        <f>DATE(YEAR(G23),MONTH(G23)+F55,DAY(G23))</f>
        <v>2192</v>
      </c>
      <c r="L55"/>
      <c r="M55" s="31"/>
      <c r="N55" s="31"/>
      <c r="O55" s="31"/>
      <c r="P55" s="31"/>
      <c r="Q55" s="31"/>
      <c r="R55" s="31"/>
      <c r="S55" s="31"/>
      <c r="T55" s="31"/>
      <c r="U55" s="31"/>
      <c r="V55" s="39" t="b">
        <f>AND(D23&gt;0,J23="Canadian",K23="No")</f>
        <v>0</v>
      </c>
      <c r="W55" s="242" t="str">
        <f>IF(X23&gt;0,"N/A",
IF(AND($D23&gt;0,K23="Yes"),"N/A (ECD is a related party to Applicant)",
IF(AND($D23&gt;0,$X23=0,$J23="Canadian",$K23=""),"N/A",
IF(AND($D23&gt;0,$X23=0,$J23="",$K23&lt;&gt;"Yes"),"N/A",
IF(AND($D23&gt;0,$X23=0,$J23="Canadian",$K23="No"),"Total MMC (Can. Right)",
IF(E23&gt;0,"Total Licence",
IF(OR($J23="International",F23&gt;0),"N/A (intl. Right)","")))))))</f>
        <v/>
      </c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</row>
    <row r="56" spans="1:41" s="28" customFormat="1" ht="20.100000000000001" customHeight="1" x14ac:dyDescent="0.2">
      <c r="A56" s="66"/>
      <c r="B56" s="67" t="str">
        <f>W55</f>
        <v/>
      </c>
      <c r="C56" s="68"/>
      <c r="D56" s="69" t="s">
        <v>31</v>
      </c>
      <c r="E56" s="68"/>
      <c r="F56" s="69" t="s">
        <v>178</v>
      </c>
      <c r="G56" s="68"/>
      <c r="H56" s="67" t="s">
        <v>177</v>
      </c>
      <c r="I56" s="70"/>
      <c r="J56" s="71"/>
      <c r="K56" s="72"/>
      <c r="L56"/>
      <c r="M56" s="31"/>
      <c r="N56" s="31"/>
      <c r="O56" s="31"/>
      <c r="P56" s="31"/>
      <c r="Q56" s="31"/>
      <c r="R56" s="31"/>
      <c r="S56" s="31"/>
      <c r="T56" s="31"/>
      <c r="U56" s="31"/>
      <c r="V56" s="67"/>
      <c r="W56" s="38"/>
      <c r="X56" s="29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</row>
    <row r="57" spans="1:41" s="28" customFormat="1" ht="20.100000000000001" customHeight="1" x14ac:dyDescent="0.2">
      <c r="A57" s="73" t="s">
        <v>13</v>
      </c>
      <c r="B57" s="39">
        <f>IF(AND($D24&lt;&gt;"",$E24=""),$D24,IF(AND($D24="",$E24&lt;&gt;""),$E24,IF(AND($D24="",$F24&lt;&gt;""),$F24,0)))</f>
        <v>0</v>
      </c>
      <c r="C57" s="63" t="s">
        <v>27</v>
      </c>
      <c r="D57" s="64">
        <f>$I$24</f>
        <v>0</v>
      </c>
      <c r="E57" s="63" t="s">
        <v>28</v>
      </c>
      <c r="F57" s="74">
        <f>IF((YEAR(K$55)-YEAR(X38))*12+MONTH(K$55)-MONTH(X38)&lt;0,0,(YEAR(K$55)-YEAR(X38))*12+MONTH(K$55)-MONTH(X38))</f>
        <v>71</v>
      </c>
      <c r="G57" s="63" t="s">
        <v>29</v>
      </c>
      <c r="H57" s="39">
        <f>IF(OR(X24=1,F24&gt;0,J24="International",D51="No",AND(D24&gt;0,X24=0,K24="")),"N/A",
IF($I24&lt;F57,B57,
(B57/D57)*F57))</f>
        <v>0</v>
      </c>
      <c r="I57" s="75"/>
      <c r="J57" s="75"/>
      <c r="K57" s="76"/>
      <c r="L57"/>
      <c r="M57" s="31"/>
      <c r="N57" s="31"/>
      <c r="O57" s="31"/>
      <c r="P57" s="31"/>
      <c r="Q57" s="31"/>
      <c r="R57" s="31"/>
      <c r="S57" s="31"/>
      <c r="T57" s="31"/>
      <c r="U57" s="31"/>
      <c r="V57" s="39" t="b">
        <f>AND(D24&gt;0,J24="Canadian",K24="No")</f>
        <v>0</v>
      </c>
      <c r="W57" s="242" t="str">
        <f>IF(X24&gt;0,"N/A",
IF(AND($D24&gt;0,K24="Yes"),"N/A (ECD is a related party to Applicant)",
IF(AND($D24&gt;0,$X24=0,$J24="Canadian",$K24=""),"N/A",
IF(AND($D24&gt;0,$X24=0,$J24="",$K24&lt;&gt;"Yes"),"N/A",
IF(AND($D24&gt;0,$X24=0,$J24="Canadian",$K24="No"),"Total MMC (Can. Right)",
IF(E24&gt;0,"Total Licence",
IF(OR($J24="International",F24&gt;0),"N/A (intl. Right)","")))))))</f>
        <v/>
      </c>
      <c r="X57" s="29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</row>
    <row r="58" spans="1:41" s="28" customFormat="1" ht="20.100000000000001" customHeight="1" x14ac:dyDescent="0.2">
      <c r="A58" s="77"/>
      <c r="B58" s="67" t="str">
        <f>W57</f>
        <v/>
      </c>
      <c r="C58" s="78"/>
      <c r="D58" s="69" t="s">
        <v>31</v>
      </c>
      <c r="E58" s="78"/>
      <c r="F58" s="69" t="s">
        <v>178</v>
      </c>
      <c r="G58" s="68"/>
      <c r="H58" s="67" t="s">
        <v>177</v>
      </c>
      <c r="I58" s="71"/>
      <c r="J58" s="71"/>
      <c r="K58" s="72"/>
      <c r="L58"/>
      <c r="M58" s="31"/>
      <c r="N58" s="31"/>
      <c r="O58" s="31"/>
      <c r="P58" s="31"/>
      <c r="Q58" s="31"/>
      <c r="R58" s="31"/>
      <c r="S58" s="31"/>
      <c r="T58" s="31"/>
      <c r="U58" s="31"/>
      <c r="V58" s="67"/>
      <c r="W58" s="38"/>
      <c r="X58" s="29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</row>
    <row r="59" spans="1:41" s="28" customFormat="1" ht="20.100000000000001" customHeight="1" x14ac:dyDescent="0.2">
      <c r="A59" s="73" t="s">
        <v>14</v>
      </c>
      <c r="B59" s="39">
        <f>IF(AND($D25&lt;&gt;"",$E25=""),$D25,IF(AND($D25="",$E25&lt;&gt;""),$E25,IF(AND($D25="",$F25&lt;&gt;""),$F25,0)))</f>
        <v>0</v>
      </c>
      <c r="C59" s="63" t="s">
        <v>27</v>
      </c>
      <c r="D59" s="64">
        <f>$I$25</f>
        <v>0</v>
      </c>
      <c r="E59" s="63" t="s">
        <v>28</v>
      </c>
      <c r="F59" s="74">
        <f>IF((YEAR(K$55)-YEAR(X39))*12+MONTH(K$55)-MONTH(X39)&lt;0,0,(YEAR(K$55)-YEAR(X39))*12+MONTH(K$55)-MONTH(X39))</f>
        <v>71</v>
      </c>
      <c r="G59" s="63" t="s">
        <v>29</v>
      </c>
      <c r="H59" s="39">
        <f>IF(OR(X25=1,F25&gt;0,J25="International",E51="No",AND(D25&gt;0,X25=0,K25="")),"N/A",
IF($I25&lt;F59,B59,
(B59/D59)*F59))</f>
        <v>0</v>
      </c>
      <c r="I59" s="75"/>
      <c r="J59" s="75"/>
      <c r="K59" s="76"/>
      <c r="L59"/>
      <c r="M59" s="31"/>
      <c r="N59" s="31"/>
      <c r="O59" s="31"/>
      <c r="P59" s="31"/>
      <c r="Q59" s="31"/>
      <c r="R59" s="31"/>
      <c r="S59" s="31"/>
      <c r="T59" s="31"/>
      <c r="U59" s="31"/>
      <c r="V59" s="39" t="b">
        <f>AND(D25&gt;0,J25="Canadian",K25="No")</f>
        <v>0</v>
      </c>
      <c r="W59" s="242" t="str">
        <f>IF(X25&gt;0,"N/A",
IF(AND($D25&gt;0,K25="Yes"),"N/A (ECD is a related party to Applicant)",
IF(AND($D25&gt;0,$X25=0,$J25="Canadian",$K25=""),"N/A",
IF(AND($D25&gt;0,$X25=0,$J25="",$K25&lt;&gt;"Yes"),"N/A",
IF(AND($D25&gt;0,$X25=0,$J25="Canadian",$K25="No"),"Total MMC (Can. Right)",
IF(E25&gt;0,"Total Licence",
IF(OR($J25="International",F25&gt;0),"N/A (intl. Right)","")))))))</f>
        <v/>
      </c>
      <c r="X59" s="29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</row>
    <row r="60" spans="1:41" s="28" customFormat="1" ht="20.100000000000001" customHeight="1" x14ac:dyDescent="0.2">
      <c r="A60" s="79"/>
      <c r="B60" s="67" t="str">
        <f>W59</f>
        <v/>
      </c>
      <c r="C60" s="78"/>
      <c r="D60" s="69" t="s">
        <v>31</v>
      </c>
      <c r="E60" s="78"/>
      <c r="F60" s="69" t="s">
        <v>178</v>
      </c>
      <c r="G60" s="68"/>
      <c r="H60" s="67" t="s">
        <v>177</v>
      </c>
      <c r="I60" s="71"/>
      <c r="J60" s="71"/>
      <c r="K60" s="72"/>
      <c r="L60"/>
      <c r="M60" s="31"/>
      <c r="N60" s="31"/>
      <c r="O60" s="31"/>
      <c r="P60" s="31"/>
      <c r="Q60" s="31"/>
      <c r="R60" s="31"/>
      <c r="S60" s="31"/>
      <c r="T60" s="31"/>
      <c r="U60" s="31"/>
      <c r="V60" s="67"/>
      <c r="W60" s="38"/>
      <c r="X60" s="29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</row>
    <row r="61" spans="1:41" s="28" customFormat="1" ht="20.100000000000001" customHeight="1" x14ac:dyDescent="0.2">
      <c r="A61" s="73" t="s">
        <v>15</v>
      </c>
      <c r="B61" s="39">
        <f>IF(AND($D26&lt;&gt;"",$E26=""),$D26,IF(AND($D26="",$E26&lt;&gt;""),$E26,IF(AND($D26="",$F26&lt;&gt;""),$F26,0)))</f>
        <v>0</v>
      </c>
      <c r="C61" s="63" t="s">
        <v>27</v>
      </c>
      <c r="D61" s="74">
        <f>$I$26</f>
        <v>0</v>
      </c>
      <c r="E61" s="63" t="s">
        <v>28</v>
      </c>
      <c r="F61" s="74">
        <f>IF((YEAR(K$55)-YEAR(X40))*12+MONTH(K$55)-MONTH(X40)&lt;0,0,(YEAR(K$55)-YEAR(X40))*12+MONTH(K$55)-MONTH(X40))</f>
        <v>71</v>
      </c>
      <c r="G61" s="63" t="s">
        <v>29</v>
      </c>
      <c r="H61" s="39">
        <f>IF(OR(X26=1,F26&gt;0,J26="International",F51="No",AND(D26&gt;0,X26=0,K26="")),"N/A",
IF($I26&lt;F61,B61,
(B61/D61)*F61))</f>
        <v>0</v>
      </c>
      <c r="I61" s="75"/>
      <c r="J61" s="75"/>
      <c r="K61" s="76"/>
      <c r="L61"/>
      <c r="M61" s="31"/>
      <c r="N61" s="31"/>
      <c r="O61" s="31"/>
      <c r="P61" s="31"/>
      <c r="Q61" s="31"/>
      <c r="R61" s="31"/>
      <c r="S61" s="31"/>
      <c r="T61" s="31"/>
      <c r="U61" s="31"/>
      <c r="V61" s="39" t="b">
        <f>AND(D26&gt;0,J26="Canadian",K26="No")</f>
        <v>0</v>
      </c>
      <c r="W61" s="242" t="str">
        <f>IF(X26&gt;0,"N/A",
IF(AND($D26&gt;0,K26="Yes"),"N/A (ECD is a related party to Applicant)",
IF(AND($D26&gt;0,$X26=0,$J26="Canadian",$K26=""),"N/A",
IF(AND($D26&gt;0,$X26=0,$J26="",$K26&lt;&gt;"Yes"),"N/A",
IF(AND($D26&gt;0,$X26=0,$J26="Canadian",$K26="No"),"Total MMC (Can. Right)",
IF(E26&gt;0,"Total Licence",
IF(OR($J26="International",F26&gt;0),"N/A (intl. Right)","")))))))</f>
        <v/>
      </c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</row>
    <row r="62" spans="1:41" s="28" customFormat="1" ht="20.100000000000001" customHeight="1" x14ac:dyDescent="0.2">
      <c r="A62" s="66"/>
      <c r="B62" s="67" t="str">
        <f>$W61</f>
        <v/>
      </c>
      <c r="C62" s="78"/>
      <c r="D62" s="69" t="s">
        <v>31</v>
      </c>
      <c r="E62" s="78"/>
      <c r="F62" s="69" t="s">
        <v>178</v>
      </c>
      <c r="G62" s="68"/>
      <c r="H62" s="67" t="s">
        <v>177</v>
      </c>
      <c r="I62" s="71"/>
      <c r="J62" s="71"/>
      <c r="K62" s="72"/>
      <c r="L62"/>
      <c r="M62" s="31"/>
      <c r="N62" s="31"/>
      <c r="O62" s="31"/>
      <c r="P62" s="31"/>
      <c r="Q62" s="31"/>
      <c r="R62" s="31"/>
      <c r="S62" s="31"/>
      <c r="T62" s="31"/>
      <c r="U62" s="31"/>
      <c r="V62" s="67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</row>
    <row r="63" spans="1:41" s="28" customFormat="1" ht="20.100000000000001" customHeight="1" x14ac:dyDescent="0.2">
      <c r="A63" s="73" t="s">
        <v>16</v>
      </c>
      <c r="B63" s="39">
        <f>IF(AND($D27&lt;&gt;"",$E27=""),$D27,IF(AND($D27="",$E27&lt;&gt;""),$E27,IF(AND($D27="",$F27&lt;&gt;""),$F27,0)))</f>
        <v>0</v>
      </c>
      <c r="C63" s="63" t="s">
        <v>27</v>
      </c>
      <c r="D63" s="74">
        <f>$I$27</f>
        <v>0</v>
      </c>
      <c r="E63" s="63" t="s">
        <v>28</v>
      </c>
      <c r="F63" s="74">
        <f>IF((YEAR(K$55)-YEAR(X41))*12+MONTH(K$55)-MONTH(X41)&lt;0,0,(YEAR(K$55)-YEAR(X41))*12+MONTH(K$55)-MONTH(X41))</f>
        <v>71</v>
      </c>
      <c r="G63" s="63" t="s">
        <v>29</v>
      </c>
      <c r="H63" s="39">
        <f>IF(OR(X27=1,F27&gt;0,J27="International",G51="No",AND(D27&gt;0,X27=0,K27="")),"N/A",
IF($I27&lt;F63,B63,
(B63/D63)*F63))</f>
        <v>0</v>
      </c>
      <c r="I63" s="75"/>
      <c r="J63" s="75"/>
      <c r="K63" s="76"/>
      <c r="L63"/>
      <c r="M63" s="31"/>
      <c r="N63" s="31"/>
      <c r="O63" s="31"/>
      <c r="P63" s="31"/>
      <c r="Q63" s="31"/>
      <c r="R63" s="31"/>
      <c r="S63" s="31"/>
      <c r="T63" s="31"/>
      <c r="U63" s="31"/>
      <c r="V63" s="39" t="b">
        <f>AND(D27&gt;0,J27="Canadian",K27="No")</f>
        <v>0</v>
      </c>
      <c r="W63" s="242" t="str">
        <f>IF(X27&gt;0,"N/A",
IF(AND($D27&gt;0,K27="Yes"),"N/A (ECD is a related party to Applicant)",
IF(AND($D27&gt;0,$X27=0,$J27="Canadian",$K27=""),"N/A",
IF(AND($D27&gt;0,$X27=0,$J27="",$K27&lt;&gt;"Yes"),"N/A",
IF(AND($D27&gt;0,$X27=0,$J27="Canadian",$K27="No"),"Total MMC (Can. Right)",
IF(E27&gt;0,"Total Licence",
IF(OR($J27="International",F27&gt;0),"N/A (intl. Right)","")))))))</f>
        <v/>
      </c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</row>
    <row r="64" spans="1:41" s="28" customFormat="1" ht="20.100000000000001" customHeight="1" x14ac:dyDescent="0.2">
      <c r="A64" s="77"/>
      <c r="B64" s="67" t="str">
        <f>$W63</f>
        <v/>
      </c>
      <c r="C64" s="78"/>
      <c r="D64" s="69" t="s">
        <v>31</v>
      </c>
      <c r="E64" s="78"/>
      <c r="F64" s="69" t="s">
        <v>178</v>
      </c>
      <c r="G64" s="68"/>
      <c r="H64" s="67" t="s">
        <v>177</v>
      </c>
      <c r="I64" s="71"/>
      <c r="J64" s="71"/>
      <c r="K64" s="72"/>
      <c r="L64" s="23"/>
      <c r="M64" s="31"/>
      <c r="N64" s="31"/>
      <c r="O64" s="31"/>
      <c r="P64" s="31"/>
      <c r="Q64" s="31"/>
      <c r="R64" s="31"/>
      <c r="S64" s="31"/>
      <c r="T64" s="31"/>
      <c r="U64" s="31"/>
      <c r="V64" s="67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</row>
    <row r="65" spans="1:42" s="28" customFormat="1" ht="20.100000000000001" customHeight="1" x14ac:dyDescent="0.2">
      <c r="A65" s="73" t="s">
        <v>17</v>
      </c>
      <c r="B65" s="39">
        <f>IF(AND($D28&lt;&gt;"",$E28=""),$D28,IF(AND($D28="",$E28&lt;&gt;""),$E28,IF(AND($D28="",$F28&lt;&gt;""),$F28,0)))</f>
        <v>0</v>
      </c>
      <c r="C65" s="63" t="s">
        <v>27</v>
      </c>
      <c r="D65" s="74">
        <f>$I$28</f>
        <v>0</v>
      </c>
      <c r="E65" s="63" t="s">
        <v>28</v>
      </c>
      <c r="F65" s="74">
        <f>IF((YEAR(K$55)-YEAR(X42))*12+MONTH(K$55)-MONTH(X42)&lt;0,0,(YEAR(K$55)-YEAR(X42))*12+MONTH(K$55)-MONTH(X42))</f>
        <v>71</v>
      </c>
      <c r="G65" s="63" t="s">
        <v>29</v>
      </c>
      <c r="H65" s="39">
        <f>IF(OR(X28=1,F28&gt;0,J28="International",H51="No",AND(D28&gt;0,X28=0,K28="")),"N/A",
IF($I28&lt;F65,B65,
(B65/D65)*F65))</f>
        <v>0</v>
      </c>
      <c r="I65" s="75"/>
      <c r="J65" s="75"/>
      <c r="K65" s="76"/>
      <c r="L65" s="23"/>
      <c r="M65" s="31"/>
      <c r="N65" s="31"/>
      <c r="O65" s="31"/>
      <c r="P65" s="31"/>
      <c r="Q65" s="31"/>
      <c r="R65" s="31"/>
      <c r="S65" s="31"/>
      <c r="T65" s="31"/>
      <c r="U65" s="31"/>
      <c r="V65" s="39" t="b">
        <f>AND(D28&gt;0,J28="Canadian",K28="No")</f>
        <v>0</v>
      </c>
      <c r="W65" s="242" t="str">
        <f>IF(X28&gt;0,"N/A",
IF(AND($D28&gt;0,K28="Yes"),"N/A (ECD is a related party to Applicant)",
IF(AND($D28&gt;0,$X28=0,$J28="Canadian",$K28=""),"N/A",
IF(AND($D28&gt;0,$X28=0,$J28="",$K28&lt;&gt;"Yes"),"N/A",
IF(AND($D28&gt;0,$X28=0,$J28="Canadian",$K28="No"),"Total MMC (Can. Right)",
IF(E28&gt;0,"Total Licence",
IF(OR($J28="International",F28&gt;0),"N/A (intl. Right)","")))))))</f>
        <v/>
      </c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</row>
    <row r="66" spans="1:42" s="28" customFormat="1" ht="20.100000000000001" customHeight="1" x14ac:dyDescent="0.2">
      <c r="A66" s="80"/>
      <c r="B66" s="212" t="str">
        <f>$W65</f>
        <v/>
      </c>
      <c r="C66" s="75"/>
      <c r="D66" s="81" t="s">
        <v>31</v>
      </c>
      <c r="E66" s="75"/>
      <c r="F66" s="81" t="s">
        <v>178</v>
      </c>
      <c r="G66" s="63"/>
      <c r="H66" s="212" t="s">
        <v>177</v>
      </c>
      <c r="I66" s="75"/>
      <c r="J66" s="75"/>
      <c r="K66" s="76"/>
      <c r="L66" s="23"/>
      <c r="M66" s="31"/>
      <c r="N66" s="31"/>
      <c r="O66" s="31"/>
      <c r="P66" s="31"/>
      <c r="Q66" s="31"/>
      <c r="R66" s="31"/>
      <c r="S66" s="31"/>
      <c r="T66" s="31"/>
      <c r="U66" s="31"/>
      <c r="V66"/>
      <c r="W66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</row>
    <row r="67" spans="1:42" s="28" customFormat="1" ht="15.75" x14ac:dyDescent="0.2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</row>
    <row r="68" spans="1:42" s="28" customFormat="1" ht="20.100000000000001" customHeight="1" x14ac:dyDescent="0.2">
      <c r="A68" s="189" t="s">
        <v>71</v>
      </c>
      <c r="B68" s="190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31"/>
      <c r="N68" s="31"/>
      <c r="O68" s="31"/>
      <c r="P68" s="31"/>
      <c r="Q68" s="31"/>
      <c r="R68" s="31"/>
      <c r="S68" s="31"/>
      <c r="T68" s="31"/>
      <c r="U68" s="69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</row>
    <row r="69" spans="1:42" s="28" customFormat="1" ht="54.95" customHeight="1" x14ac:dyDescent="0.2">
      <c r="A69" s="223">
        <v>1</v>
      </c>
      <c r="B69" s="73" t="s">
        <v>32</v>
      </c>
      <c r="C69" s="12" t="s">
        <v>33</v>
      </c>
      <c r="D69" s="12" t="s">
        <v>88</v>
      </c>
      <c r="E69" s="12" t="str">
        <f>J35</f>
        <v>Total Eligible Triggering Commitment</v>
      </c>
      <c r="F69" s="12" t="s">
        <v>34</v>
      </c>
      <c r="G69" s="12" t="s">
        <v>89</v>
      </c>
      <c r="H69" s="208" t="s">
        <v>155</v>
      </c>
      <c r="I69" s="217"/>
      <c r="J69" s="224"/>
      <c r="K69" s="218"/>
      <c r="M69" s="31"/>
      <c r="N69" s="31"/>
      <c r="O69" s="31"/>
      <c r="P69" s="31"/>
      <c r="Q69" s="31"/>
      <c r="R69" s="31"/>
      <c r="S69" s="31"/>
      <c r="T69" s="31"/>
      <c r="U69" s="69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2" s="28" customFormat="1" ht="15.75" hidden="1" x14ac:dyDescent="0.2">
      <c r="A70" s="215"/>
      <c r="B70" s="23"/>
      <c r="C70" s="23"/>
      <c r="D70" s="23"/>
      <c r="F70" s="23"/>
      <c r="G70" s="23"/>
      <c r="H70" s="206"/>
      <c r="I70" s="217" t="s">
        <v>94</v>
      </c>
      <c r="J70" s="219" t="s">
        <v>7</v>
      </c>
      <c r="K70" s="219"/>
      <c r="M70" s="31"/>
      <c r="N70" s="31"/>
      <c r="O70" s="31"/>
      <c r="P70" s="31"/>
      <c r="Q70" s="31"/>
      <c r="R70" s="31"/>
      <c r="S70" s="31"/>
      <c r="T70" s="31"/>
      <c r="U70" s="69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2" s="28" customFormat="1" ht="15.75" hidden="1" x14ac:dyDescent="0.2">
      <c r="A71" s="215"/>
      <c r="B71" s="23"/>
      <c r="C71" s="23"/>
      <c r="D71" s="23"/>
      <c r="F71" s="23"/>
      <c r="G71" s="23"/>
      <c r="H71" s="206"/>
      <c r="I71" s="214" t="s">
        <v>95</v>
      </c>
      <c r="J71" s="220" t="s">
        <v>38</v>
      </c>
      <c r="K71" s="219" t="s">
        <v>35</v>
      </c>
      <c r="M71" s="31"/>
      <c r="N71" s="31"/>
      <c r="O71" s="31"/>
      <c r="P71" s="31"/>
      <c r="Q71" s="31"/>
      <c r="R71" s="31"/>
      <c r="S71" s="31"/>
      <c r="T71" s="31"/>
      <c r="U71" s="69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</row>
    <row r="72" spans="1:42" s="29" customFormat="1" ht="15.75" hidden="1" x14ac:dyDescent="0.2">
      <c r="A72" s="215"/>
      <c r="B72" s="23"/>
      <c r="C72" s="23"/>
      <c r="D72" s="23"/>
      <c r="F72" s="23"/>
      <c r="G72" s="23"/>
      <c r="H72" s="206"/>
      <c r="I72" s="217"/>
      <c r="J72" s="214"/>
      <c r="K72" s="220" t="s">
        <v>36</v>
      </c>
      <c r="M72" s="31"/>
      <c r="N72" s="31"/>
      <c r="O72" s="31"/>
      <c r="P72" s="31"/>
      <c r="Q72" s="31"/>
      <c r="R72" s="31"/>
      <c r="S72" s="31"/>
      <c r="T72" s="31"/>
      <c r="U72" s="69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</row>
    <row r="73" spans="1:42" s="29" customFormat="1" ht="15.75" hidden="1" x14ac:dyDescent="0.2">
      <c r="A73" s="215"/>
      <c r="B73" s="23"/>
      <c r="C73" s="23"/>
      <c r="D73" s="23"/>
      <c r="F73" s="23"/>
      <c r="G73" s="23"/>
      <c r="H73" s="206"/>
      <c r="I73" s="219"/>
      <c r="J73" s="221"/>
      <c r="K73" s="220" t="s">
        <v>37</v>
      </c>
      <c r="M73" s="31"/>
      <c r="N73" s="31"/>
      <c r="O73" s="31"/>
      <c r="P73" s="31"/>
      <c r="Q73" s="31"/>
      <c r="R73" s="31"/>
      <c r="S73" s="31"/>
      <c r="T73" s="31"/>
      <c r="U73" s="69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</row>
    <row r="74" spans="1:42" s="29" customFormat="1" ht="30" customHeight="1" x14ac:dyDescent="0.2">
      <c r="A74" s="216"/>
      <c r="B74" s="6" t="s">
        <v>103</v>
      </c>
      <c r="C74" s="84" t="s">
        <v>104</v>
      </c>
      <c r="D74" s="85" t="str">
        <f>IF(C16&gt;0,ROUND(($E$5*15%),0),"N/A")</f>
        <v>N/A</v>
      </c>
      <c r="E74" s="85" t="str">
        <f>IF(D74="N/A","N/A",J43)</f>
        <v>N/A</v>
      </c>
      <c r="F74" s="86" t="str">
        <f>IF(D74="N/A","N/A",IF(J43&gt;=D74,"Yes","No"))</f>
        <v>N/A</v>
      </c>
      <c r="G74" s="85" t="str">
        <f>IF(F74="N/A","N/A",ROUND(J43-D74,0))</f>
        <v>N/A</v>
      </c>
      <c r="H74" s="211" t="str">
        <f>IF(F74="N/A","N/A",IF(AND(A$69=3,F$29&gt;0,N(G43)+N(H43)&gt;=75%*N(D74)),N(D74)*25%,0))</f>
        <v>N/A</v>
      </c>
      <c r="I74" s="214"/>
      <c r="J74" s="222"/>
      <c r="K74" s="220" t="s">
        <v>39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</row>
    <row r="75" spans="1:42" s="29" customFormat="1" ht="18" customHeight="1" x14ac:dyDescent="0.2">
      <c r="A75" s="23"/>
      <c r="B75" s="23"/>
      <c r="C75" s="23"/>
      <c r="D75" s="23"/>
      <c r="E75" s="23"/>
      <c r="F75" s="23"/>
      <c r="G75" s="23"/>
      <c r="H75" s="23"/>
      <c r="I75" s="4"/>
      <c r="J75" s="3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</row>
    <row r="76" spans="1:42" s="29" customFormat="1" ht="18" hidden="1" customHeight="1" x14ac:dyDescent="0.2">
      <c r="A76" s="23"/>
      <c r="B76" s="23"/>
      <c r="C76" s="23"/>
      <c r="D76" s="23"/>
      <c r="E76" s="23"/>
      <c r="F76" s="23"/>
      <c r="G76" s="23"/>
      <c r="H76" s="23"/>
      <c r="I76" s="2"/>
      <c r="J76" s="4"/>
      <c r="K76" s="4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</row>
    <row r="77" spans="1:42" s="29" customFormat="1" ht="18" hidden="1" customHeight="1" x14ac:dyDescent="0.2">
      <c r="A77" s="23"/>
      <c r="B77" s="23"/>
      <c r="C77" s="23"/>
      <c r="D77" s="23"/>
      <c r="E77" s="23"/>
      <c r="F77" s="23"/>
      <c r="G77" s="23"/>
      <c r="H77" s="23"/>
      <c r="I77" s="1"/>
      <c r="J77" s="1"/>
      <c r="K77" s="1"/>
      <c r="L77" s="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</row>
    <row r="78" spans="1:42" s="41" customFormat="1" ht="18" hidden="1" customHeight="1" x14ac:dyDescent="0.2">
      <c r="H78" s="1"/>
      <c r="I78" s="1"/>
      <c r="J78" s="1"/>
      <c r="K78" s="1"/>
      <c r="L78" s="40"/>
      <c r="M78" s="31"/>
      <c r="N78" s="40"/>
      <c r="O78" s="40"/>
      <c r="P78" s="40"/>
      <c r="Q78" s="40"/>
      <c r="R78" s="40"/>
      <c r="S78" s="40"/>
      <c r="T78" s="40"/>
      <c r="U78" s="40"/>
      <c r="V78" s="31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</row>
    <row r="79" spans="1:42" s="28" customFormat="1" ht="18" hidden="1" customHeight="1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40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</row>
    <row r="80" spans="1:42" s="28" customFormat="1" ht="18" hidden="1" customHeight="1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40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</row>
    <row r="81" spans="1:49" s="29" customFormat="1" ht="18" hidden="1" customHeight="1" x14ac:dyDescent="0.2">
      <c r="C81" s="28"/>
      <c r="D81" s="28"/>
      <c r="E81" s="28"/>
      <c r="F81" s="28"/>
      <c r="G81" s="28"/>
      <c r="H81" s="28"/>
      <c r="I81" s="31"/>
      <c r="J81" s="31"/>
      <c r="K81" s="31"/>
      <c r="L81" s="31"/>
      <c r="M81" s="31"/>
      <c r="N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</row>
    <row r="82" spans="1:49" s="43" customFormat="1" ht="20.100000000000001" customHeight="1" x14ac:dyDescent="0.2">
      <c r="A82" s="191" t="s">
        <v>40</v>
      </c>
      <c r="B82" s="192"/>
      <c r="E82" s="42"/>
      <c r="F82" s="42"/>
      <c r="G82" s="42"/>
      <c r="H82" s="42"/>
      <c r="I82" s="42"/>
      <c r="J82" s="42"/>
      <c r="K82" s="42"/>
      <c r="L82" s="42"/>
      <c r="M82" s="31"/>
      <c r="N82" s="42"/>
      <c r="O82" s="42"/>
      <c r="P82" s="42"/>
      <c r="Q82" s="42"/>
      <c r="R82" s="42"/>
      <c r="S82" s="42"/>
      <c r="T82" s="42"/>
      <c r="U82" s="42"/>
      <c r="V82" s="31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</row>
    <row r="83" spans="1:49" s="43" customFormat="1" ht="30" customHeight="1" x14ac:dyDescent="0.2">
      <c r="A83" s="87"/>
      <c r="B83" s="87"/>
      <c r="C83" s="88"/>
      <c r="D83" s="257" t="s">
        <v>82</v>
      </c>
      <c r="E83" s="257"/>
      <c r="F83" s="258"/>
      <c r="G83" s="259" t="str">
        <f>B74</f>
        <v>Distributor Program - English Language</v>
      </c>
      <c r="H83" s="260"/>
      <c r="I83" s="261"/>
      <c r="J83" s="257" t="s">
        <v>83</v>
      </c>
      <c r="K83" s="257"/>
      <c r="L83" s="258"/>
      <c r="N83" s="23"/>
      <c r="O83" s="23"/>
      <c r="P83" s="23"/>
      <c r="Q83" s="23"/>
      <c r="R83" s="23"/>
      <c r="S83" s="42"/>
      <c r="T83" s="42"/>
      <c r="U83" s="42"/>
      <c r="V83" s="31">
        <f>IF(C13="Yes",1,0)</f>
        <v>0</v>
      </c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</row>
    <row r="84" spans="1:49" s="45" customFormat="1" ht="48" customHeight="1" x14ac:dyDescent="0.2">
      <c r="A84" s="32"/>
      <c r="B84" s="262" t="s">
        <v>32</v>
      </c>
      <c r="C84" s="263"/>
      <c r="D84" s="12" t="s">
        <v>75</v>
      </c>
      <c r="E84" s="12" t="s">
        <v>41</v>
      </c>
      <c r="F84" s="12" t="s">
        <v>42</v>
      </c>
      <c r="G84" s="89" t="s">
        <v>75</v>
      </c>
      <c r="H84" s="89" t="s">
        <v>41</v>
      </c>
      <c r="I84" s="89" t="s">
        <v>42</v>
      </c>
      <c r="J84" s="12" t="s">
        <v>75</v>
      </c>
      <c r="K84" s="12" t="s">
        <v>41</v>
      </c>
      <c r="L84" s="12" t="s">
        <v>42</v>
      </c>
      <c r="N84" s="23"/>
      <c r="O84" s="23"/>
      <c r="P84" s="23"/>
      <c r="Q84" s="23"/>
      <c r="R84" s="23"/>
      <c r="S84" s="168"/>
      <c r="T84" s="44"/>
      <c r="U84" s="44"/>
      <c r="V84" s="178" t="s">
        <v>122</v>
      </c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  <c r="AS84" s="44"/>
      <c r="AT84" s="44"/>
      <c r="AU84" s="44"/>
      <c r="AV84" s="44"/>
      <c r="AW84" s="44"/>
    </row>
    <row r="85" spans="1:49" s="41" customFormat="1" ht="110.1" customHeight="1" x14ac:dyDescent="0.2">
      <c r="A85" s="90"/>
      <c r="B85" s="91" t="str">
        <f>B74</f>
        <v>Distributor Program - English Language</v>
      </c>
      <c r="C85" s="91" t="str">
        <f>IF(V83=1,V85,V84)</f>
        <v>49% of Eligible Costs
(Max $500,000)</v>
      </c>
      <c r="D85" s="13" t="str">
        <f>IF(OR(C21="",$Z$23=$D$22),"N/A",IF(AND(G85="N/A",J85="N/A",E5&lt;=0),"N/A",MIN(N(G85)+N(J85),E5*84%)))</f>
        <v>N/A</v>
      </c>
      <c r="E85" s="14" t="str">
        <f>IF(D85="N/A","N/A",IF(C29&gt;D85,"No","Yes"))</f>
        <v>N/A</v>
      </c>
      <c r="F85" s="13" t="str">
        <f>IF(E85="No",N(I85)+N(L85),"N/A")</f>
        <v>N/A</v>
      </c>
      <c r="G85" s="13" t="str">
        <f>IF(OR(C21="",$Z$23=$D$22),"N/A",IF(AND(C21&gt;0,E5&gt;0),MIN(500000,ROUND(E5*49%,0)),"N/A"))</f>
        <v>N/A</v>
      </c>
      <c r="H85" s="14" t="str">
        <f>IF(G85="N/A","N/A",IF(C21&gt;G85,"No","Yes"))</f>
        <v>N/A</v>
      </c>
      <c r="I85" s="13" t="str">
        <f>IF(H85="No",C21-G85,"N/A")</f>
        <v>N/A</v>
      </c>
      <c r="J85" s="13" t="str">
        <f>IF(OR(C21="",$Z$23=$D$22,W25=0),"N/A",IF(AND(W23=1,N(E5)&gt;0,C13="Yes"),MIN(ROUND(E5*D14,0),ROUND(E5*(84%-(N(G85)/E5))+IF(H85="Yes",N(G85)-C21,0),0)),"N/A"))</f>
        <v>N/A</v>
      </c>
      <c r="K85" s="14" t="str">
        <f>IF(J85="N/A","N/A",IF(C29-C21&gt;N(J85),"No","Yes"))</f>
        <v>N/A</v>
      </c>
      <c r="L85" s="13" t="str">
        <f>IF(K85="No",(C29-C21)-N(J85),"N/A")</f>
        <v>N/A</v>
      </c>
      <c r="N85" s="23"/>
      <c r="O85" s="23"/>
      <c r="P85" s="23"/>
      <c r="Q85" s="23"/>
      <c r="R85" s="23"/>
      <c r="S85" s="40"/>
      <c r="T85" s="40"/>
      <c r="U85" s="40"/>
      <c r="V85" s="178" t="s">
        <v>93</v>
      </c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40"/>
    </row>
    <row r="86" spans="1:49" x14ac:dyDescent="0.2">
      <c r="M86" s="1"/>
      <c r="N86" s="1"/>
      <c r="O86" s="1"/>
      <c r="AL86" s="16"/>
      <c r="AM86" s="16"/>
      <c r="AN86" s="16"/>
      <c r="AO86" s="16"/>
    </row>
    <row r="87" spans="1:49" x14ac:dyDescent="0.2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1"/>
      <c r="N87" s="1"/>
      <c r="O87" s="1"/>
      <c r="AL87" s="16"/>
      <c r="AM87" s="16"/>
      <c r="AN87" s="16"/>
      <c r="AO87" s="16"/>
    </row>
    <row r="88" spans="1:49" x14ac:dyDescent="0.2">
      <c r="A88" s="23"/>
      <c r="B88" s="23"/>
      <c r="C88" s="23"/>
      <c r="D88" s="23"/>
      <c r="E88" s="23"/>
      <c r="F88" s="23"/>
      <c r="G88" s="23"/>
      <c r="H88" s="23"/>
      <c r="I88" s="23"/>
      <c r="J88" s="193"/>
      <c r="K88" s="23"/>
      <c r="L88" s="23"/>
      <c r="M88" s="1"/>
      <c r="N88" s="1"/>
      <c r="O88" s="1"/>
      <c r="AL88" s="16"/>
      <c r="AM88" s="16"/>
      <c r="AN88" s="16"/>
      <c r="AO88" s="16"/>
    </row>
    <row r="89" spans="1:49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1"/>
      <c r="N89" s="1"/>
      <c r="O89" s="1"/>
      <c r="AL89" s="16"/>
      <c r="AM89" s="16"/>
      <c r="AN89" s="16"/>
      <c r="AO89" s="16"/>
    </row>
    <row r="90" spans="1:49" x14ac:dyDescent="0.2">
      <c r="A90" s="23"/>
      <c r="B90" s="23"/>
      <c r="C90" s="23"/>
      <c r="D90" s="23"/>
      <c r="E90" s="23"/>
      <c r="F90" s="23"/>
      <c r="G90" s="23"/>
      <c r="H90" s="23"/>
      <c r="I90" s="23"/>
      <c r="J90" s="23"/>
      <c r="K90" s="23"/>
      <c r="L90" s="23"/>
      <c r="M90" s="1"/>
      <c r="N90" s="1"/>
      <c r="O90" s="1"/>
      <c r="AL90" s="16"/>
      <c r="AM90" s="16"/>
      <c r="AN90" s="16"/>
      <c r="AO90" s="16"/>
    </row>
    <row r="91" spans="1:49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1"/>
      <c r="N91" s="1"/>
      <c r="O91" s="1"/>
      <c r="AL91" s="16"/>
      <c r="AM91" s="16"/>
      <c r="AN91" s="16"/>
      <c r="AO91" s="16"/>
    </row>
    <row r="92" spans="1:49" x14ac:dyDescent="0.2">
      <c r="A92" s="23"/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1"/>
      <c r="N92" s="1"/>
      <c r="O92" s="1"/>
      <c r="AL92" s="16"/>
      <c r="AM92" s="16"/>
      <c r="AN92" s="16"/>
      <c r="AO92" s="16"/>
    </row>
    <row r="93" spans="1:49" x14ac:dyDescent="0.2">
      <c r="A93" s="23"/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1"/>
      <c r="N93" s="1"/>
      <c r="O93" s="1"/>
      <c r="AL93" s="16"/>
      <c r="AM93" s="16"/>
      <c r="AN93" s="16"/>
      <c r="AO93" s="16"/>
    </row>
    <row r="94" spans="1:49" x14ac:dyDescent="0.2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1"/>
      <c r="N94" s="1"/>
      <c r="O94" s="1"/>
      <c r="AL94" s="16"/>
      <c r="AM94" s="16"/>
      <c r="AN94" s="16"/>
      <c r="AO94" s="16"/>
    </row>
    <row r="95" spans="1:49" x14ac:dyDescent="0.2">
      <c r="A95" s="23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AL95" s="16"/>
      <c r="AM95" s="16"/>
      <c r="AN95" s="16"/>
      <c r="AO95" s="16"/>
    </row>
    <row r="96" spans="1:49" x14ac:dyDescent="0.2">
      <c r="A96" s="23"/>
      <c r="B96" s="23"/>
      <c r="C96" s="23"/>
      <c r="D96" s="23"/>
      <c r="E96" s="23"/>
      <c r="F96" s="23"/>
      <c r="G96" s="23"/>
      <c r="H96" s="23"/>
      <c r="I96" s="23"/>
      <c r="J96" s="23"/>
      <c r="K96" s="23"/>
      <c r="L96" s="23"/>
      <c r="AL96" s="16"/>
      <c r="AM96" s="16"/>
      <c r="AN96" s="16"/>
      <c r="AO96" s="16"/>
    </row>
    <row r="97" spans="1:41" x14ac:dyDescent="0.2">
      <c r="A97" s="23"/>
      <c r="B97" s="23"/>
      <c r="C97" s="23"/>
      <c r="D97" s="23"/>
      <c r="E97" s="23"/>
      <c r="F97" s="23"/>
      <c r="G97" s="23"/>
      <c r="H97" s="23"/>
      <c r="I97" s="23"/>
      <c r="J97" s="23"/>
      <c r="K97" s="23"/>
      <c r="L97" s="23"/>
      <c r="AL97" s="16"/>
      <c r="AM97" s="16"/>
      <c r="AN97" s="16"/>
      <c r="AO97" s="16"/>
    </row>
    <row r="98" spans="1:41" x14ac:dyDescent="0.2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AL98" s="16"/>
      <c r="AM98" s="16"/>
      <c r="AN98" s="16"/>
      <c r="AO98" s="16"/>
    </row>
    <row r="99" spans="1:41" x14ac:dyDescent="0.2">
      <c r="A99" s="23"/>
      <c r="B99" s="23"/>
      <c r="C99" s="23"/>
      <c r="D99" s="23"/>
      <c r="E99" s="23"/>
      <c r="F99" s="23"/>
      <c r="G99" s="23"/>
      <c r="H99" s="23"/>
      <c r="I99" s="23"/>
      <c r="J99" s="23"/>
      <c r="K99" s="23"/>
      <c r="L99" s="23"/>
      <c r="AL99" s="16"/>
      <c r="AM99" s="16"/>
      <c r="AN99" s="16"/>
      <c r="AO99" s="16"/>
    </row>
    <row r="100" spans="1:41" x14ac:dyDescent="0.2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AL100" s="16"/>
      <c r="AM100" s="16"/>
      <c r="AN100" s="16"/>
      <c r="AO100" s="16"/>
    </row>
    <row r="101" spans="1:41" x14ac:dyDescent="0.2">
      <c r="A101" s="23"/>
      <c r="B101" s="23"/>
      <c r="C101" s="23"/>
      <c r="D101" s="23"/>
      <c r="E101" s="23"/>
      <c r="F101" s="23"/>
      <c r="G101" s="23"/>
      <c r="H101" s="23"/>
      <c r="I101" s="23"/>
      <c r="J101" s="23"/>
      <c r="K101" s="23"/>
      <c r="L101" s="23"/>
      <c r="AL101" s="16"/>
      <c r="AM101" s="16"/>
      <c r="AN101" s="16"/>
      <c r="AO101" s="16"/>
    </row>
    <row r="102" spans="1:41" s="46" customFormat="1" x14ac:dyDescent="0.2">
      <c r="A102" s="23"/>
      <c r="B102" s="23"/>
      <c r="C102" s="23"/>
      <c r="D102" s="23"/>
      <c r="E102" s="23"/>
      <c r="F102" s="23"/>
      <c r="G102" s="23"/>
      <c r="H102" s="23"/>
      <c r="I102" s="23"/>
      <c r="J102" s="23"/>
      <c r="K102" s="23"/>
      <c r="L102" s="23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2"/>
      <c r="AM102" s="22"/>
      <c r="AN102" s="22"/>
      <c r="AO102" s="22"/>
    </row>
    <row r="103" spans="1:41" s="46" customFormat="1" x14ac:dyDescent="0.2">
      <c r="A103" s="23"/>
      <c r="B103" s="23"/>
      <c r="C103" s="23"/>
      <c r="D103" s="23"/>
      <c r="E103" s="23"/>
      <c r="F103" s="23"/>
      <c r="G103" s="23"/>
      <c r="H103" s="23"/>
      <c r="I103" s="23"/>
      <c r="J103" s="23"/>
      <c r="K103" s="23"/>
      <c r="L103" s="23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2"/>
      <c r="AM103" s="22"/>
      <c r="AN103" s="22"/>
      <c r="AO103" s="22"/>
    </row>
    <row r="104" spans="1:41" s="46" customFormat="1" x14ac:dyDescent="0.2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2"/>
      <c r="AM104" s="22"/>
      <c r="AN104" s="22"/>
      <c r="AO104" s="22"/>
    </row>
    <row r="105" spans="1:41" x14ac:dyDescent="0.2">
      <c r="A105" s="23"/>
      <c r="B105" s="23"/>
      <c r="C105" s="23"/>
      <c r="D105" s="23"/>
      <c r="E105" s="23"/>
      <c r="F105" s="23"/>
      <c r="G105" s="23"/>
      <c r="H105" s="23"/>
      <c r="I105" s="23"/>
      <c r="J105" s="23"/>
      <c r="K105" s="23"/>
      <c r="L105" s="23"/>
    </row>
    <row r="106" spans="1:41" x14ac:dyDescent="0.2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</row>
    <row r="107" spans="1:41" x14ac:dyDescent="0.2">
      <c r="A107" s="23"/>
      <c r="B107" s="23"/>
      <c r="C107" s="23"/>
      <c r="D107" s="23"/>
      <c r="E107" s="23"/>
      <c r="F107" s="23"/>
      <c r="G107" s="23"/>
      <c r="H107" s="23"/>
      <c r="I107" s="23"/>
      <c r="J107" s="23"/>
      <c r="K107" s="23"/>
      <c r="L107" s="23"/>
    </row>
    <row r="108" spans="1:41" x14ac:dyDescent="0.2">
      <c r="A108" s="23"/>
      <c r="B108" s="23"/>
      <c r="C108" s="23"/>
      <c r="D108" s="23"/>
      <c r="E108" s="23"/>
      <c r="F108" s="23"/>
      <c r="G108" s="23"/>
      <c r="H108" s="23"/>
      <c r="I108" s="23"/>
      <c r="J108" s="23"/>
      <c r="K108" s="23"/>
      <c r="L108" s="23"/>
    </row>
    <row r="109" spans="1:41" x14ac:dyDescent="0.2">
      <c r="A109" s="23"/>
      <c r="B109" s="23"/>
      <c r="C109" s="23"/>
      <c r="D109" s="23"/>
      <c r="E109" s="23"/>
      <c r="F109" s="23"/>
      <c r="G109" s="23"/>
      <c r="H109" s="23"/>
      <c r="I109" s="23"/>
      <c r="J109" s="23"/>
      <c r="K109" s="23"/>
      <c r="L109" s="23"/>
    </row>
    <row r="110" spans="1:41" x14ac:dyDescent="0.2">
      <c r="A110" s="23"/>
      <c r="B110" s="23"/>
      <c r="C110" s="23"/>
      <c r="D110" s="23"/>
      <c r="E110" s="23"/>
      <c r="F110" s="23"/>
      <c r="G110" s="23"/>
      <c r="H110" s="23"/>
      <c r="I110" s="23"/>
      <c r="J110" s="23"/>
      <c r="K110" s="23"/>
      <c r="L110" s="23"/>
    </row>
    <row r="111" spans="1:4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</row>
    <row r="112" spans="1:4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</row>
    <row r="113" spans="1:12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</row>
    <row r="114" spans="1:12" x14ac:dyDescent="0.2">
      <c r="A114" s="23"/>
      <c r="B114" s="23"/>
      <c r="C114" s="23"/>
      <c r="D114" s="23"/>
      <c r="E114" s="23"/>
      <c r="F114" s="23"/>
      <c r="G114" s="23"/>
      <c r="H114" s="23"/>
      <c r="I114" s="23"/>
      <c r="J114" s="23"/>
      <c r="K114" s="23"/>
      <c r="L114" s="23"/>
    </row>
    <row r="115" spans="1:12" x14ac:dyDescent="0.2">
      <c r="A115" s="23"/>
      <c r="B115" s="23"/>
      <c r="C115" s="23"/>
      <c r="D115" s="23"/>
      <c r="E115" s="23"/>
      <c r="F115" s="23"/>
      <c r="G115" s="23"/>
      <c r="H115" s="23"/>
      <c r="I115" s="23"/>
      <c r="J115" s="23"/>
      <c r="K115" s="23"/>
      <c r="L115" s="23"/>
    </row>
    <row r="116" spans="1:12" x14ac:dyDescent="0.2">
      <c r="A116" s="23"/>
      <c r="B116" s="23"/>
      <c r="C116" s="23"/>
      <c r="D116" s="23"/>
      <c r="E116" s="23"/>
      <c r="F116" s="23"/>
      <c r="G116" s="23"/>
      <c r="H116" s="23"/>
      <c r="I116" s="23"/>
      <c r="J116" s="23"/>
      <c r="K116" s="23"/>
      <c r="L116" s="23"/>
    </row>
    <row r="117" spans="1:12" x14ac:dyDescent="0.2">
      <c r="A117" s="23"/>
      <c r="B117" s="23"/>
      <c r="C117" s="23"/>
      <c r="D117" s="23"/>
      <c r="E117" s="23"/>
      <c r="F117" s="23"/>
      <c r="G117" s="23"/>
      <c r="H117" s="23"/>
      <c r="I117" s="23"/>
      <c r="J117" s="23"/>
      <c r="K117" s="23"/>
      <c r="L117" s="23"/>
    </row>
    <row r="118" spans="1:12" x14ac:dyDescent="0.2">
      <c r="A118" s="23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</row>
    <row r="119" spans="1:12" x14ac:dyDescent="0.2">
      <c r="A119" s="23"/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</row>
    <row r="120" spans="1:12" x14ac:dyDescent="0.2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</row>
    <row r="121" spans="1:12" x14ac:dyDescent="0.2">
      <c r="A121" s="23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</row>
    <row r="122" spans="1:12" x14ac:dyDescent="0.2">
      <c r="A122" s="23"/>
      <c r="B122" s="23"/>
      <c r="C122" s="23"/>
      <c r="D122" s="23"/>
      <c r="E122" s="23"/>
      <c r="F122" s="23"/>
      <c r="G122" s="23"/>
      <c r="H122" s="23"/>
      <c r="I122" s="23"/>
      <c r="J122" s="23"/>
      <c r="K122" s="23"/>
      <c r="L122" s="23"/>
    </row>
    <row r="123" spans="1:12" x14ac:dyDescent="0.2">
      <c r="A123" s="23"/>
      <c r="B123" s="23"/>
      <c r="C123" s="23"/>
      <c r="D123" s="23"/>
      <c r="E123" s="23"/>
      <c r="F123" s="23"/>
      <c r="G123" s="23"/>
      <c r="H123" s="23"/>
      <c r="I123" s="23"/>
      <c r="J123" s="23"/>
      <c r="K123" s="23"/>
      <c r="L123" s="23"/>
    </row>
    <row r="124" spans="1:12" x14ac:dyDescent="0.2">
      <c r="A124" s="23"/>
      <c r="B124" s="23"/>
      <c r="C124" s="23"/>
      <c r="D124" s="23"/>
      <c r="E124" s="23"/>
      <c r="F124" s="23"/>
      <c r="G124" s="23"/>
      <c r="H124" s="23"/>
      <c r="I124" s="23"/>
      <c r="J124" s="23"/>
      <c r="K124" s="23"/>
      <c r="L124" s="23"/>
    </row>
    <row r="125" spans="1:12" x14ac:dyDescent="0.2">
      <c r="A125" s="23"/>
      <c r="B125" s="23"/>
      <c r="C125" s="23"/>
      <c r="D125" s="23"/>
      <c r="E125" s="23"/>
      <c r="F125" s="23"/>
      <c r="G125" s="23"/>
      <c r="H125" s="23"/>
      <c r="I125" s="23"/>
      <c r="J125" s="23"/>
      <c r="K125" s="23"/>
      <c r="L125" s="23"/>
    </row>
    <row r="126" spans="1:12" x14ac:dyDescent="0.2">
      <c r="A126" s="23"/>
      <c r="B126" s="23"/>
      <c r="C126" s="23"/>
      <c r="D126" s="23"/>
      <c r="E126" s="23"/>
      <c r="F126" s="23"/>
      <c r="G126" s="23"/>
      <c r="H126" s="23"/>
      <c r="I126" s="23"/>
      <c r="J126" s="23"/>
      <c r="K126" s="23"/>
      <c r="L126" s="23"/>
    </row>
    <row r="127" spans="1:12" x14ac:dyDescent="0.2">
      <c r="A127" s="23"/>
      <c r="B127" s="23"/>
      <c r="C127" s="23"/>
      <c r="D127" s="23"/>
      <c r="E127" s="23"/>
      <c r="F127" s="23"/>
      <c r="G127" s="23"/>
      <c r="H127" s="23"/>
      <c r="I127" s="23"/>
      <c r="J127" s="23"/>
      <c r="K127" s="23"/>
      <c r="L127" s="23"/>
    </row>
    <row r="128" spans="1:12" x14ac:dyDescent="0.2">
      <c r="A128" s="23"/>
      <c r="B128" s="23"/>
      <c r="C128" s="23"/>
      <c r="D128" s="23"/>
      <c r="E128" s="23"/>
      <c r="F128" s="23"/>
      <c r="G128" s="23"/>
      <c r="H128" s="23"/>
      <c r="I128" s="23"/>
      <c r="J128" s="23"/>
      <c r="K128" s="23"/>
      <c r="L128" s="23"/>
    </row>
    <row r="129" spans="1:12" x14ac:dyDescent="0.2">
      <c r="A129" s="23"/>
      <c r="B129" s="23"/>
      <c r="C129" s="23"/>
      <c r="D129" s="23"/>
      <c r="E129" s="23"/>
      <c r="F129" s="23"/>
      <c r="G129" s="23"/>
      <c r="H129" s="23"/>
      <c r="I129" s="23"/>
      <c r="J129" s="23"/>
      <c r="K129" s="23"/>
      <c r="L129" s="23"/>
    </row>
    <row r="130" spans="1:12" x14ac:dyDescent="0.2">
      <c r="A130" s="23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</row>
    <row r="131" spans="1:12" x14ac:dyDescent="0.2">
      <c r="A131" s="23"/>
      <c r="B131" s="23"/>
      <c r="C131" s="23"/>
      <c r="D131" s="23"/>
      <c r="E131" s="23"/>
      <c r="F131" s="23"/>
      <c r="G131" s="23"/>
      <c r="H131" s="23"/>
      <c r="I131" s="23"/>
      <c r="J131" s="23"/>
      <c r="K131" s="23"/>
      <c r="L131" s="23"/>
    </row>
    <row r="132" spans="1:12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</row>
    <row r="133" spans="1:12" x14ac:dyDescent="0.2">
      <c r="A133" s="23"/>
      <c r="B133" s="23"/>
      <c r="C133" s="23"/>
      <c r="D133" s="23"/>
      <c r="E133" s="23"/>
      <c r="F133" s="23"/>
      <c r="G133" s="23"/>
      <c r="H133" s="23"/>
      <c r="I133" s="23"/>
      <c r="J133" s="23"/>
      <c r="K133" s="23"/>
      <c r="L133" s="23"/>
    </row>
    <row r="134" spans="1:12" x14ac:dyDescent="0.2">
      <c r="A134" s="23"/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</row>
    <row r="135" spans="1:12" x14ac:dyDescent="0.2">
      <c r="A135" s="23"/>
      <c r="B135" s="23"/>
      <c r="C135" s="23"/>
      <c r="D135" s="23"/>
      <c r="E135" s="23"/>
      <c r="F135" s="23"/>
      <c r="G135" s="23"/>
      <c r="H135" s="23"/>
      <c r="I135" s="23"/>
      <c r="J135" s="23"/>
      <c r="K135" s="23"/>
      <c r="L135" s="23"/>
    </row>
    <row r="136" spans="1:12" x14ac:dyDescent="0.2">
      <c r="A136" s="23"/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</row>
    <row r="137" spans="1:12" x14ac:dyDescent="0.2">
      <c r="A137" s="23"/>
      <c r="B137" s="23"/>
      <c r="C137" s="23"/>
      <c r="D137" s="23"/>
      <c r="E137" s="23"/>
      <c r="F137" s="23"/>
      <c r="G137" s="23"/>
      <c r="H137" s="23"/>
      <c r="I137" s="23"/>
      <c r="J137" s="23"/>
      <c r="K137" s="23"/>
      <c r="L137" s="23"/>
    </row>
    <row r="138" spans="1:12" x14ac:dyDescent="0.2">
      <c r="A138" s="23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</row>
    <row r="139" spans="1:12" x14ac:dyDescent="0.2">
      <c r="A139" s="23"/>
      <c r="B139" s="23"/>
      <c r="C139" s="23"/>
      <c r="D139" s="23"/>
      <c r="E139" s="23"/>
      <c r="F139" s="23"/>
      <c r="G139" s="23"/>
      <c r="H139" s="23"/>
      <c r="I139" s="23"/>
      <c r="J139" s="23"/>
      <c r="K139" s="23"/>
      <c r="L139" s="23"/>
    </row>
    <row r="140" spans="1:12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</row>
    <row r="141" spans="1:12" x14ac:dyDescent="0.2">
      <c r="A141" s="23"/>
      <c r="B141" s="23"/>
      <c r="C141" s="23"/>
      <c r="D141" s="23"/>
      <c r="E141" s="23"/>
      <c r="F141" s="23"/>
      <c r="G141" s="23"/>
      <c r="H141" s="23"/>
      <c r="I141" s="23"/>
      <c r="J141" s="23"/>
      <c r="K141" s="23"/>
      <c r="L141" s="23"/>
    </row>
    <row r="142" spans="1:12" x14ac:dyDescent="0.2">
      <c r="A142" s="23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</row>
    <row r="143" spans="1:12" x14ac:dyDescent="0.2">
      <c r="A143" s="23"/>
      <c r="B143" s="23"/>
      <c r="C143" s="23"/>
      <c r="D143" s="23"/>
      <c r="E143" s="23"/>
      <c r="F143" s="23"/>
      <c r="G143" s="23"/>
      <c r="H143" s="23"/>
      <c r="I143" s="23"/>
      <c r="J143" s="23"/>
      <c r="K143" s="23"/>
      <c r="L143" s="23"/>
    </row>
    <row r="144" spans="1:12" x14ac:dyDescent="0.2">
      <c r="A144" s="23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</row>
    <row r="145" spans="1:12" x14ac:dyDescent="0.2">
      <c r="A145" s="23"/>
      <c r="B145" s="23"/>
      <c r="C145" s="23"/>
      <c r="D145" s="23"/>
      <c r="E145" s="23"/>
      <c r="F145" s="23"/>
      <c r="G145" s="23"/>
      <c r="H145" s="23"/>
      <c r="I145" s="23"/>
      <c r="J145" s="23"/>
      <c r="K145" s="23"/>
      <c r="L145" s="23"/>
    </row>
    <row r="146" spans="1:12" x14ac:dyDescent="0.2">
      <c r="A146" s="23"/>
      <c r="B146" s="23"/>
      <c r="C146" s="23"/>
      <c r="D146" s="23"/>
      <c r="E146" s="23"/>
      <c r="F146" s="23"/>
      <c r="G146" s="23"/>
      <c r="H146" s="23"/>
      <c r="I146" s="23"/>
      <c r="J146" s="23"/>
      <c r="K146" s="23"/>
      <c r="L146" s="23"/>
    </row>
    <row r="147" spans="1:12" x14ac:dyDescent="0.2">
      <c r="A147" s="23"/>
      <c r="B147" s="23"/>
      <c r="C147" s="23"/>
      <c r="D147" s="23"/>
      <c r="E147" s="23"/>
      <c r="F147" s="23"/>
      <c r="G147" s="23"/>
      <c r="H147" s="23"/>
      <c r="I147" s="23"/>
      <c r="J147" s="23"/>
      <c r="K147" s="23"/>
      <c r="L147" s="23"/>
    </row>
    <row r="148" spans="1:12" x14ac:dyDescent="0.2">
      <c r="A148" s="23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</row>
    <row r="149" spans="1:12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</row>
    <row r="150" spans="1:12" x14ac:dyDescent="0.2">
      <c r="A150" s="23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</row>
    <row r="151" spans="1:12" x14ac:dyDescent="0.2">
      <c r="A151" s="23"/>
      <c r="B151" s="23"/>
      <c r="C151" s="23"/>
      <c r="D151" s="23"/>
      <c r="E151" s="23"/>
      <c r="F151" s="23"/>
      <c r="G151" s="23"/>
      <c r="H151" s="23"/>
      <c r="I151" s="23"/>
      <c r="J151" s="23"/>
      <c r="K151" s="23"/>
      <c r="L151" s="23"/>
    </row>
    <row r="152" spans="1:12" x14ac:dyDescent="0.2">
      <c r="A152" s="23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</row>
    <row r="153" spans="1:12" x14ac:dyDescent="0.2">
      <c r="A153" s="23"/>
      <c r="B153" s="23"/>
      <c r="C153" s="23"/>
      <c r="D153" s="23"/>
      <c r="E153" s="23"/>
      <c r="F153" s="23"/>
      <c r="G153" s="23"/>
      <c r="H153" s="23"/>
      <c r="I153" s="23"/>
      <c r="J153" s="23"/>
      <c r="K153" s="23"/>
      <c r="L153" s="23"/>
    </row>
    <row r="154" spans="1:12" x14ac:dyDescent="0.2">
      <c r="A154" s="23"/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</row>
    <row r="155" spans="1:12" x14ac:dyDescent="0.2">
      <c r="A155" s="23"/>
      <c r="B155" s="23"/>
      <c r="C155" s="23"/>
      <c r="D155" s="23"/>
      <c r="E155" s="23"/>
      <c r="F155" s="23"/>
      <c r="G155" s="23"/>
      <c r="H155" s="23"/>
      <c r="I155" s="23"/>
      <c r="J155" s="23"/>
      <c r="K155" s="23"/>
      <c r="L155" s="23"/>
    </row>
    <row r="156" spans="1:12" x14ac:dyDescent="0.2">
      <c r="A156" s="23"/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</row>
    <row r="157" spans="1:12" x14ac:dyDescent="0.2">
      <c r="A157" s="23"/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</row>
    <row r="158" spans="1:12" x14ac:dyDescent="0.2">
      <c r="A158" s="23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</row>
    <row r="159" spans="1:12" x14ac:dyDescent="0.2">
      <c r="A159" s="23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</row>
    <row r="160" spans="1:12" x14ac:dyDescent="0.2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</row>
    <row r="161" spans="1:12" x14ac:dyDescent="0.2">
      <c r="A161" s="23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</row>
    <row r="162" spans="1:12" x14ac:dyDescent="0.2">
      <c r="A162" s="23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</row>
    <row r="163" spans="1:12" x14ac:dyDescent="0.2">
      <c r="A163" s="23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</row>
    <row r="164" spans="1:12" x14ac:dyDescent="0.2">
      <c r="A164" s="23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</row>
    <row r="165" spans="1:12" x14ac:dyDescent="0.2">
      <c r="A165" s="23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</row>
    <row r="166" spans="1:12" x14ac:dyDescent="0.2">
      <c r="A166" s="23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</row>
    <row r="167" spans="1:12" x14ac:dyDescent="0.2">
      <c r="A167" s="23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</row>
    <row r="168" spans="1:12" x14ac:dyDescent="0.2">
      <c r="A168" s="23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</row>
    <row r="169" spans="1:12" x14ac:dyDescent="0.2">
      <c r="A169" s="23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</row>
    <row r="170" spans="1:12" x14ac:dyDescent="0.2">
      <c r="A170" s="23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</row>
    <row r="171" spans="1:12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</row>
    <row r="172" spans="1:12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</row>
    <row r="173" spans="1:12" x14ac:dyDescent="0.2">
      <c r="A173" s="23"/>
      <c r="B173" s="23"/>
      <c r="C173" s="23"/>
      <c r="D173" s="23"/>
      <c r="E173" s="23"/>
      <c r="F173" s="23"/>
      <c r="G173" s="23"/>
      <c r="H173" s="23"/>
      <c r="I173" s="23"/>
      <c r="J173" s="23"/>
      <c r="K173" s="23"/>
      <c r="L173" s="23"/>
    </row>
    <row r="174" spans="1:12" x14ac:dyDescent="0.2">
      <c r="A174" s="23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</row>
    <row r="175" spans="1:12" x14ac:dyDescent="0.2">
      <c r="A175" s="23"/>
      <c r="B175" s="23"/>
      <c r="C175" s="23"/>
      <c r="D175" s="23"/>
      <c r="E175" s="23"/>
      <c r="F175" s="23"/>
      <c r="G175" s="23"/>
      <c r="H175" s="23"/>
      <c r="I175" s="23"/>
      <c r="J175" s="23"/>
      <c r="K175" s="23"/>
      <c r="L175" s="23"/>
    </row>
    <row r="176" spans="1:12" x14ac:dyDescent="0.2">
      <c r="A176" s="23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</row>
    <row r="177" spans="1:12" x14ac:dyDescent="0.2">
      <c r="A177" s="23"/>
      <c r="B177" s="23"/>
      <c r="C177" s="23"/>
      <c r="D177" s="23"/>
      <c r="E177" s="23"/>
      <c r="F177" s="23"/>
      <c r="G177" s="23"/>
      <c r="H177" s="23"/>
      <c r="I177" s="23"/>
      <c r="J177" s="23"/>
      <c r="K177" s="23"/>
      <c r="L177" s="23"/>
    </row>
    <row r="178" spans="1:12" x14ac:dyDescent="0.2">
      <c r="A178" s="23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</row>
    <row r="179" spans="1:12" x14ac:dyDescent="0.2">
      <c r="A179" s="23"/>
      <c r="B179" s="23"/>
      <c r="C179" s="23"/>
      <c r="D179" s="23"/>
      <c r="E179" s="23"/>
      <c r="F179" s="23"/>
      <c r="G179" s="23"/>
      <c r="H179" s="23"/>
      <c r="I179" s="23"/>
      <c r="J179" s="23"/>
      <c r="K179" s="23"/>
      <c r="L179" s="23"/>
    </row>
    <row r="180" spans="1:12" x14ac:dyDescent="0.2">
      <c r="A180" s="23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</row>
    <row r="181" spans="1:12" x14ac:dyDescent="0.2">
      <c r="A181" s="23"/>
      <c r="B181" s="23"/>
      <c r="C181" s="23"/>
      <c r="D181" s="23"/>
      <c r="E181" s="23"/>
      <c r="F181" s="23"/>
      <c r="G181" s="23"/>
      <c r="H181" s="23"/>
      <c r="I181" s="23"/>
      <c r="J181" s="23"/>
      <c r="K181" s="23"/>
      <c r="L181" s="23"/>
    </row>
    <row r="182" spans="1:12" x14ac:dyDescent="0.2">
      <c r="A182" s="23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</row>
    <row r="183" spans="1:12" x14ac:dyDescent="0.2">
      <c r="A183" s="23"/>
      <c r="B183" s="23"/>
      <c r="C183" s="23"/>
      <c r="D183" s="23"/>
      <c r="E183" s="23"/>
      <c r="F183" s="23"/>
      <c r="G183" s="23"/>
      <c r="H183" s="23"/>
      <c r="I183" s="23"/>
      <c r="J183" s="23"/>
      <c r="K183" s="23"/>
      <c r="L183" s="23"/>
    </row>
    <row r="184" spans="1:12" x14ac:dyDescent="0.2">
      <c r="A184" s="23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</row>
    <row r="185" spans="1:12" x14ac:dyDescent="0.2">
      <c r="A185" s="23"/>
      <c r="B185" s="23"/>
      <c r="C185" s="23"/>
      <c r="D185" s="23"/>
      <c r="E185" s="23"/>
      <c r="F185" s="23"/>
      <c r="G185" s="23"/>
      <c r="H185" s="23"/>
      <c r="I185" s="23"/>
      <c r="J185" s="23"/>
      <c r="K185" s="23"/>
      <c r="L185" s="23"/>
    </row>
    <row r="186" spans="1:12" x14ac:dyDescent="0.2">
      <c r="A186" s="23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</row>
    <row r="187" spans="1:12" x14ac:dyDescent="0.2">
      <c r="A187" s="23"/>
      <c r="B187" s="23"/>
      <c r="C187" s="23"/>
      <c r="D187" s="23"/>
      <c r="E187" s="23"/>
      <c r="F187" s="23"/>
      <c r="G187" s="23"/>
      <c r="H187" s="23"/>
      <c r="I187" s="23"/>
      <c r="J187" s="23"/>
      <c r="K187" s="23"/>
      <c r="L187" s="23"/>
    </row>
    <row r="188" spans="1:12" x14ac:dyDescent="0.2">
      <c r="A188" s="23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</row>
    <row r="189" spans="1:12" x14ac:dyDescent="0.2">
      <c r="A189" s="23"/>
      <c r="B189" s="23"/>
      <c r="C189" s="23"/>
      <c r="D189" s="23"/>
      <c r="E189" s="23"/>
      <c r="F189" s="23"/>
      <c r="G189" s="23"/>
      <c r="H189" s="23"/>
      <c r="I189" s="23"/>
      <c r="J189" s="23"/>
      <c r="K189" s="23"/>
      <c r="L189" s="23"/>
    </row>
    <row r="190" spans="1:12" x14ac:dyDescent="0.2">
      <c r="A190" s="23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</row>
    <row r="191" spans="1:12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</row>
    <row r="192" spans="1:12" x14ac:dyDescent="0.2">
      <c r="A192" s="23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</row>
    <row r="193" spans="1:12" x14ac:dyDescent="0.2">
      <c r="A193" s="23"/>
      <c r="B193" s="23"/>
      <c r="C193" s="23"/>
      <c r="D193" s="23"/>
      <c r="E193" s="23"/>
      <c r="F193" s="23"/>
      <c r="G193" s="23"/>
      <c r="H193" s="23"/>
      <c r="I193" s="23"/>
      <c r="J193" s="23"/>
      <c r="K193" s="23"/>
      <c r="L193" s="23"/>
    </row>
    <row r="194" spans="1:12" x14ac:dyDescent="0.2">
      <c r="A194" s="23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</row>
    <row r="195" spans="1:12" x14ac:dyDescent="0.2">
      <c r="A195" s="23"/>
      <c r="B195" s="23"/>
      <c r="C195" s="23"/>
      <c r="D195" s="23"/>
      <c r="E195" s="23"/>
      <c r="F195" s="23"/>
      <c r="G195" s="23"/>
      <c r="H195" s="23"/>
      <c r="I195" s="23"/>
      <c r="J195" s="23"/>
      <c r="K195" s="23"/>
      <c r="L195" s="23"/>
    </row>
    <row r="196" spans="1:12" x14ac:dyDescent="0.2">
      <c r="A196" s="23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</row>
    <row r="197" spans="1:12" x14ac:dyDescent="0.2">
      <c r="A197" s="23"/>
      <c r="B197" s="23"/>
      <c r="C197" s="23"/>
      <c r="D197" s="23"/>
      <c r="E197" s="23"/>
      <c r="F197" s="23"/>
      <c r="G197" s="23"/>
      <c r="H197" s="23"/>
      <c r="I197" s="23"/>
      <c r="J197" s="23"/>
      <c r="K197" s="23"/>
      <c r="L197" s="23"/>
    </row>
    <row r="198" spans="1:12" x14ac:dyDescent="0.2">
      <c r="A198" s="23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</row>
    <row r="199" spans="1:12" x14ac:dyDescent="0.2">
      <c r="A199" s="23"/>
      <c r="B199" s="23"/>
      <c r="C199" s="23"/>
      <c r="D199" s="23"/>
      <c r="E199" s="23"/>
      <c r="F199" s="23"/>
      <c r="G199" s="23"/>
      <c r="H199" s="23"/>
      <c r="I199" s="23"/>
      <c r="J199" s="23"/>
      <c r="K199" s="23"/>
      <c r="L199" s="23"/>
    </row>
    <row r="200" spans="1:12" x14ac:dyDescent="0.2">
      <c r="A200" s="23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</row>
    <row r="201" spans="1:12" x14ac:dyDescent="0.2">
      <c r="A201" s="23"/>
      <c r="B201" s="23"/>
      <c r="C201" s="23"/>
      <c r="D201" s="23"/>
      <c r="E201" s="23"/>
      <c r="F201" s="23"/>
      <c r="G201" s="23"/>
      <c r="H201" s="23"/>
      <c r="I201" s="23"/>
      <c r="J201" s="23"/>
      <c r="K201" s="23"/>
      <c r="L201" s="23"/>
    </row>
    <row r="202" spans="1:12" x14ac:dyDescent="0.2">
      <c r="A202" s="23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</row>
    <row r="203" spans="1:12" x14ac:dyDescent="0.2">
      <c r="A203" s="23"/>
      <c r="B203" s="23"/>
      <c r="C203" s="23"/>
      <c r="D203" s="23"/>
      <c r="E203" s="23"/>
      <c r="F203" s="23"/>
      <c r="G203" s="23"/>
      <c r="H203" s="23"/>
      <c r="I203" s="23"/>
      <c r="J203" s="23"/>
      <c r="K203" s="23"/>
      <c r="L203" s="23"/>
    </row>
    <row r="204" spans="1:12" x14ac:dyDescent="0.2">
      <c r="A204" s="23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</row>
    <row r="205" spans="1:12" x14ac:dyDescent="0.2">
      <c r="A205" s="23"/>
      <c r="B205" s="23"/>
      <c r="C205" s="23"/>
      <c r="D205" s="23"/>
      <c r="E205" s="23"/>
      <c r="F205" s="23"/>
      <c r="G205" s="23"/>
      <c r="H205" s="23"/>
      <c r="I205" s="23"/>
      <c r="J205" s="23"/>
      <c r="K205" s="23"/>
      <c r="L205" s="23"/>
    </row>
    <row r="206" spans="1:12" x14ac:dyDescent="0.2">
      <c r="A206" s="23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</row>
    <row r="207" spans="1:12" x14ac:dyDescent="0.2">
      <c r="A207" s="23"/>
      <c r="B207" s="23"/>
      <c r="C207" s="23"/>
      <c r="D207" s="23"/>
      <c r="E207" s="23"/>
      <c r="F207" s="23"/>
      <c r="G207" s="23"/>
      <c r="H207" s="23"/>
      <c r="I207" s="23"/>
      <c r="J207" s="23"/>
      <c r="K207" s="23"/>
      <c r="L207" s="23"/>
    </row>
    <row r="208" spans="1:12" x14ac:dyDescent="0.2">
      <c r="A208" s="23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</row>
    <row r="209" spans="1:12" x14ac:dyDescent="0.2">
      <c r="A209" s="23"/>
      <c r="B209" s="23"/>
      <c r="C209" s="23"/>
      <c r="D209" s="23"/>
      <c r="E209" s="23"/>
      <c r="F209" s="23"/>
      <c r="G209" s="23"/>
      <c r="H209" s="23"/>
      <c r="I209" s="23"/>
      <c r="J209" s="23"/>
      <c r="K209" s="23"/>
      <c r="L209" s="23"/>
    </row>
    <row r="210" spans="1:12" x14ac:dyDescent="0.2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</row>
    <row r="211" spans="1:12" x14ac:dyDescent="0.2">
      <c r="A211" s="23"/>
      <c r="B211" s="23"/>
      <c r="C211" s="23"/>
      <c r="D211" s="23"/>
      <c r="E211" s="23"/>
      <c r="F211" s="23"/>
      <c r="G211" s="23"/>
      <c r="H211" s="23"/>
      <c r="I211" s="23"/>
      <c r="J211" s="23"/>
      <c r="K211" s="23"/>
      <c r="L211" s="23"/>
    </row>
    <row r="212" spans="1:12" x14ac:dyDescent="0.2">
      <c r="A212" s="23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</row>
    <row r="213" spans="1:12" x14ac:dyDescent="0.2">
      <c r="A213" s="23"/>
      <c r="B213" s="23"/>
      <c r="C213" s="23"/>
      <c r="D213" s="23"/>
      <c r="E213" s="23"/>
      <c r="F213" s="23"/>
      <c r="G213" s="23"/>
      <c r="H213" s="23"/>
      <c r="I213" s="23"/>
      <c r="J213" s="23"/>
      <c r="K213" s="23"/>
      <c r="L213" s="23"/>
    </row>
    <row r="214" spans="1:12" x14ac:dyDescent="0.2">
      <c r="A214" s="23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</row>
    <row r="215" spans="1:12" x14ac:dyDescent="0.2">
      <c r="A215" s="23"/>
      <c r="B215" s="23"/>
      <c r="C215" s="23"/>
      <c r="D215" s="23"/>
      <c r="E215" s="23"/>
      <c r="F215" s="23"/>
      <c r="G215" s="23"/>
      <c r="H215" s="23"/>
      <c r="I215" s="23"/>
      <c r="J215" s="23"/>
      <c r="K215" s="23"/>
      <c r="L215" s="23"/>
    </row>
    <row r="216" spans="1:12" x14ac:dyDescent="0.2">
      <c r="A216" s="23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</row>
    <row r="217" spans="1:12" x14ac:dyDescent="0.2">
      <c r="A217" s="23"/>
      <c r="B217" s="23"/>
      <c r="C217" s="23"/>
      <c r="D217" s="23"/>
      <c r="E217" s="23"/>
      <c r="F217" s="23"/>
      <c r="G217" s="23"/>
      <c r="H217" s="23"/>
      <c r="I217" s="23"/>
      <c r="J217" s="23"/>
      <c r="K217" s="23"/>
      <c r="L217" s="23"/>
    </row>
    <row r="218" spans="1:12" x14ac:dyDescent="0.2">
      <c r="A218" s="23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</row>
    <row r="219" spans="1:12" x14ac:dyDescent="0.2">
      <c r="A219" s="23"/>
      <c r="B219" s="23"/>
      <c r="C219" s="23"/>
      <c r="D219" s="23"/>
      <c r="E219" s="23"/>
      <c r="F219" s="23"/>
      <c r="G219" s="23"/>
      <c r="H219" s="23"/>
      <c r="I219" s="23"/>
      <c r="J219" s="23"/>
      <c r="K219" s="23"/>
      <c r="L219" s="23"/>
    </row>
    <row r="220" spans="1:12" x14ac:dyDescent="0.2">
      <c r="A220" s="23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</row>
    <row r="221" spans="1:12" x14ac:dyDescent="0.2">
      <c r="A221" s="23"/>
      <c r="B221" s="23"/>
      <c r="C221" s="23"/>
      <c r="D221" s="23"/>
      <c r="E221" s="23"/>
      <c r="F221" s="23"/>
      <c r="G221" s="23"/>
      <c r="H221" s="23"/>
      <c r="I221" s="23"/>
      <c r="J221" s="23"/>
      <c r="K221" s="23"/>
      <c r="L221" s="23"/>
    </row>
    <row r="222" spans="1:12" x14ac:dyDescent="0.2">
      <c r="A222" s="23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</row>
    <row r="223" spans="1:12" x14ac:dyDescent="0.2">
      <c r="A223" s="23"/>
      <c r="B223" s="23"/>
      <c r="C223" s="23"/>
      <c r="D223" s="23"/>
      <c r="E223" s="23"/>
      <c r="F223" s="23"/>
      <c r="G223" s="23"/>
      <c r="H223" s="23"/>
      <c r="I223" s="23"/>
      <c r="J223" s="23"/>
      <c r="K223" s="23"/>
      <c r="L223" s="23"/>
    </row>
    <row r="224" spans="1:12" x14ac:dyDescent="0.2">
      <c r="A224" s="23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</row>
    <row r="225" spans="1:12" x14ac:dyDescent="0.2">
      <c r="A225" s="23"/>
      <c r="B225" s="23"/>
      <c r="C225" s="23"/>
      <c r="D225" s="23"/>
      <c r="E225" s="23"/>
      <c r="F225" s="23"/>
      <c r="G225" s="23"/>
      <c r="H225" s="23"/>
      <c r="I225" s="23"/>
      <c r="J225" s="23"/>
      <c r="K225" s="23"/>
      <c r="L225" s="23"/>
    </row>
    <row r="226" spans="1:12" x14ac:dyDescent="0.2">
      <c r="A226" s="23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</row>
    <row r="227" spans="1:12" x14ac:dyDescent="0.2">
      <c r="A227" s="23"/>
      <c r="B227" s="23"/>
      <c r="C227" s="23"/>
      <c r="D227" s="23"/>
      <c r="E227" s="23"/>
      <c r="F227" s="23"/>
      <c r="G227" s="23"/>
      <c r="H227" s="23"/>
      <c r="I227" s="23"/>
      <c r="J227" s="23"/>
      <c r="K227" s="23"/>
      <c r="L227" s="23"/>
    </row>
    <row r="228" spans="1:12" x14ac:dyDescent="0.2">
      <c r="A228" s="23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</row>
    <row r="229" spans="1:12" x14ac:dyDescent="0.2">
      <c r="A229" s="23"/>
      <c r="B229" s="23"/>
      <c r="C229" s="23"/>
      <c r="D229" s="23"/>
      <c r="E229" s="23"/>
      <c r="F229" s="23"/>
      <c r="G229" s="23"/>
      <c r="H229" s="23"/>
      <c r="I229" s="23"/>
      <c r="J229" s="23"/>
      <c r="K229" s="23"/>
      <c r="L229" s="23"/>
    </row>
    <row r="230" spans="1:12" x14ac:dyDescent="0.2">
      <c r="A230" s="23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</row>
    <row r="231" spans="1:12" x14ac:dyDescent="0.2">
      <c r="A231" s="23"/>
      <c r="B231" s="23"/>
      <c r="C231" s="23"/>
      <c r="D231" s="23"/>
      <c r="E231" s="23"/>
      <c r="F231" s="23"/>
      <c r="G231" s="23"/>
      <c r="H231" s="23"/>
      <c r="I231" s="23"/>
      <c r="J231" s="23"/>
      <c r="K231" s="23"/>
      <c r="L231" s="23"/>
    </row>
    <row r="232" spans="1:12" x14ac:dyDescent="0.2">
      <c r="A232" s="23"/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</row>
    <row r="233" spans="1:12" x14ac:dyDescent="0.2">
      <c r="A233" s="23"/>
      <c r="B233" s="23"/>
      <c r="C233" s="23"/>
      <c r="D233" s="23"/>
      <c r="E233" s="23"/>
      <c r="F233" s="23"/>
      <c r="G233" s="23"/>
      <c r="H233" s="23"/>
      <c r="I233" s="23"/>
      <c r="J233" s="23"/>
      <c r="K233" s="23"/>
      <c r="L233" s="23"/>
    </row>
    <row r="234" spans="1:12" x14ac:dyDescent="0.2">
      <c r="A234" s="23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</row>
    <row r="235" spans="1:12" x14ac:dyDescent="0.2">
      <c r="A235" s="23"/>
      <c r="B235" s="23"/>
      <c r="C235" s="23"/>
      <c r="D235" s="23"/>
      <c r="E235" s="23"/>
      <c r="F235" s="23"/>
      <c r="G235" s="23"/>
      <c r="H235" s="23"/>
      <c r="I235" s="23"/>
      <c r="J235" s="23"/>
      <c r="K235" s="23"/>
      <c r="L235" s="23"/>
    </row>
    <row r="236" spans="1:12" x14ac:dyDescent="0.2">
      <c r="A236" s="23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</row>
    <row r="237" spans="1:12" x14ac:dyDescent="0.2">
      <c r="A237" s="23"/>
      <c r="B237" s="23"/>
      <c r="C237" s="23"/>
      <c r="D237" s="23"/>
      <c r="E237" s="23"/>
      <c r="F237" s="23"/>
      <c r="G237" s="23"/>
      <c r="H237" s="23"/>
      <c r="I237" s="23"/>
      <c r="J237" s="23"/>
      <c r="K237" s="23"/>
      <c r="L237" s="23"/>
    </row>
    <row r="238" spans="1:12" x14ac:dyDescent="0.2">
      <c r="A238" s="23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</row>
    <row r="239" spans="1:12" x14ac:dyDescent="0.2">
      <c r="A239" s="23"/>
      <c r="B239" s="23"/>
      <c r="C239" s="23"/>
      <c r="D239" s="23"/>
      <c r="E239" s="23"/>
      <c r="F239" s="23"/>
      <c r="G239" s="23"/>
      <c r="H239" s="23"/>
      <c r="I239" s="23"/>
      <c r="J239" s="23"/>
      <c r="K239" s="23"/>
      <c r="L239" s="23"/>
    </row>
    <row r="240" spans="1:12" x14ac:dyDescent="0.2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</row>
    <row r="241" spans="1:12" x14ac:dyDescent="0.2">
      <c r="A241" s="23"/>
      <c r="B241" s="23"/>
      <c r="C241" s="23"/>
      <c r="D241" s="23"/>
      <c r="E241" s="23"/>
      <c r="F241" s="23"/>
      <c r="G241" s="23"/>
      <c r="H241" s="23"/>
      <c r="I241" s="23"/>
      <c r="J241" s="23"/>
      <c r="K241" s="23"/>
      <c r="L241" s="23"/>
    </row>
    <row r="242" spans="1:12" x14ac:dyDescent="0.2">
      <c r="A242" s="23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</row>
    <row r="243" spans="1:12" x14ac:dyDescent="0.2">
      <c r="A243" s="23"/>
      <c r="B243" s="23"/>
      <c r="C243" s="23"/>
      <c r="D243" s="23"/>
      <c r="E243" s="23"/>
      <c r="F243" s="23"/>
      <c r="G243" s="23"/>
      <c r="H243" s="23"/>
      <c r="I243" s="23"/>
      <c r="J243" s="23"/>
      <c r="K243" s="23"/>
      <c r="L243" s="23"/>
    </row>
    <row r="244" spans="1:12" x14ac:dyDescent="0.2">
      <c r="A244" s="23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</row>
    <row r="245" spans="1:12" x14ac:dyDescent="0.2">
      <c r="A245" s="23"/>
      <c r="B245" s="23"/>
      <c r="C245" s="23"/>
      <c r="D245" s="23"/>
      <c r="E245" s="23"/>
      <c r="F245" s="23"/>
      <c r="G245" s="23"/>
      <c r="H245" s="23"/>
      <c r="I245" s="23"/>
      <c r="J245" s="23"/>
      <c r="K245" s="23"/>
      <c r="L245" s="23"/>
    </row>
    <row r="246" spans="1:12" x14ac:dyDescent="0.2">
      <c r="A246" s="23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</row>
    <row r="247" spans="1:12" x14ac:dyDescent="0.2">
      <c r="A247" s="23"/>
      <c r="B247" s="23"/>
      <c r="C247" s="23"/>
      <c r="D247" s="23"/>
      <c r="E247" s="23"/>
      <c r="F247" s="23"/>
      <c r="G247" s="23"/>
      <c r="H247" s="23"/>
      <c r="I247" s="23"/>
      <c r="J247" s="23"/>
      <c r="K247" s="23"/>
      <c r="L247" s="23"/>
    </row>
    <row r="248" spans="1:12" x14ac:dyDescent="0.2">
      <c r="A248" s="23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</row>
    <row r="249" spans="1:12" x14ac:dyDescent="0.2">
      <c r="A249" s="23"/>
      <c r="B249" s="23"/>
      <c r="C249" s="23"/>
      <c r="D249" s="23"/>
      <c r="E249" s="23"/>
      <c r="F249" s="23"/>
      <c r="G249" s="23"/>
      <c r="H249" s="23"/>
      <c r="I249" s="23"/>
      <c r="J249" s="23"/>
      <c r="K249" s="23"/>
      <c r="L249" s="23"/>
    </row>
    <row r="250" spans="1:12" x14ac:dyDescent="0.2">
      <c r="A250" s="23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</row>
    <row r="251" spans="1:12" x14ac:dyDescent="0.2">
      <c r="A251" s="23"/>
      <c r="B251" s="23"/>
      <c r="C251" s="23"/>
      <c r="D251" s="23"/>
      <c r="E251" s="23"/>
      <c r="F251" s="23"/>
      <c r="G251" s="23"/>
      <c r="H251" s="23"/>
      <c r="I251" s="23"/>
      <c r="J251" s="23"/>
      <c r="K251" s="23"/>
      <c r="L251" s="23"/>
    </row>
    <row r="252" spans="1:12" x14ac:dyDescent="0.2">
      <c r="A252" s="23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</row>
    <row r="253" spans="1:12" x14ac:dyDescent="0.2">
      <c r="A253" s="23"/>
      <c r="B253" s="23"/>
      <c r="C253" s="23"/>
      <c r="D253" s="23"/>
      <c r="E253" s="23"/>
      <c r="F253" s="23"/>
      <c r="G253" s="23"/>
      <c r="H253" s="23"/>
      <c r="I253" s="23"/>
      <c r="J253" s="23"/>
      <c r="K253" s="23"/>
      <c r="L253" s="23"/>
    </row>
    <row r="254" spans="1:12" x14ac:dyDescent="0.2">
      <c r="A254" s="23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</row>
    <row r="255" spans="1:12" x14ac:dyDescent="0.2">
      <c r="A255" s="23"/>
      <c r="B255" s="23"/>
      <c r="C255" s="23"/>
      <c r="D255" s="23"/>
      <c r="E255" s="23"/>
      <c r="F255" s="23"/>
      <c r="G255" s="23"/>
      <c r="H255" s="23"/>
      <c r="I255" s="23"/>
      <c r="J255" s="23"/>
      <c r="K255" s="23"/>
      <c r="L255" s="23"/>
    </row>
    <row r="256" spans="1:12" x14ac:dyDescent="0.2">
      <c r="A256" s="23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</row>
    <row r="257" spans="1:12" x14ac:dyDescent="0.2">
      <c r="A257" s="23"/>
      <c r="B257" s="23"/>
      <c r="C257" s="23"/>
      <c r="D257" s="23"/>
      <c r="E257" s="23"/>
      <c r="F257" s="23"/>
      <c r="G257" s="23"/>
      <c r="H257" s="23"/>
      <c r="I257" s="23"/>
      <c r="J257" s="23"/>
      <c r="K257" s="23"/>
      <c r="L257" s="23"/>
    </row>
    <row r="258" spans="1:12" x14ac:dyDescent="0.2">
      <c r="A258" s="23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</row>
    <row r="259" spans="1:12" x14ac:dyDescent="0.2">
      <c r="A259" s="23"/>
      <c r="B259" s="23"/>
      <c r="C259" s="23"/>
      <c r="D259" s="23"/>
      <c r="E259" s="23"/>
      <c r="F259" s="23"/>
      <c r="G259" s="23"/>
      <c r="H259" s="23"/>
      <c r="I259" s="23"/>
      <c r="J259" s="23"/>
      <c r="K259" s="23"/>
      <c r="L259" s="23"/>
    </row>
    <row r="260" spans="1:12" x14ac:dyDescent="0.2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</row>
    <row r="261" spans="1:12" x14ac:dyDescent="0.2">
      <c r="A261" s="23"/>
      <c r="B261" s="23"/>
      <c r="C261" s="23"/>
      <c r="D261" s="23"/>
      <c r="E261" s="23"/>
      <c r="F261" s="23"/>
      <c r="G261" s="23"/>
      <c r="H261" s="23"/>
      <c r="I261" s="23"/>
      <c r="J261" s="23"/>
      <c r="K261" s="23"/>
      <c r="L261" s="23"/>
    </row>
    <row r="262" spans="1:12" x14ac:dyDescent="0.2">
      <c r="A262" s="23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</row>
    <row r="263" spans="1:12" x14ac:dyDescent="0.2">
      <c r="A263" s="23"/>
      <c r="B263" s="23"/>
      <c r="C263" s="23"/>
      <c r="D263" s="23"/>
      <c r="E263" s="23"/>
      <c r="F263" s="23"/>
      <c r="G263" s="23"/>
      <c r="H263" s="23"/>
      <c r="I263" s="23"/>
      <c r="J263" s="23"/>
      <c r="K263" s="23"/>
      <c r="L263" s="23"/>
    </row>
    <row r="264" spans="1:12" x14ac:dyDescent="0.2">
      <c r="A264" s="23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</row>
    <row r="265" spans="1:12" x14ac:dyDescent="0.2">
      <c r="A265" s="23"/>
      <c r="B265" s="23"/>
      <c r="C265" s="23"/>
      <c r="D265" s="23"/>
      <c r="E265" s="23"/>
      <c r="F265" s="23"/>
      <c r="G265" s="23"/>
      <c r="H265" s="23"/>
      <c r="I265" s="23"/>
      <c r="J265" s="23"/>
      <c r="K265" s="23"/>
      <c r="L265" s="23"/>
    </row>
    <row r="266" spans="1:12" x14ac:dyDescent="0.2">
      <c r="A266" s="23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</row>
    <row r="267" spans="1:12" x14ac:dyDescent="0.2">
      <c r="A267" s="23"/>
      <c r="B267" s="23"/>
      <c r="C267" s="23"/>
      <c r="D267" s="23"/>
      <c r="E267" s="23"/>
      <c r="F267" s="23"/>
      <c r="G267" s="23"/>
      <c r="H267" s="23"/>
      <c r="I267" s="23"/>
      <c r="J267" s="23"/>
      <c r="K267" s="23"/>
      <c r="L267" s="23"/>
    </row>
    <row r="268" spans="1:12" x14ac:dyDescent="0.2">
      <c r="A268" s="23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</row>
    <row r="269" spans="1:12" x14ac:dyDescent="0.2">
      <c r="A269" s="23"/>
      <c r="B269" s="23"/>
      <c r="C269" s="23"/>
      <c r="D269" s="23"/>
      <c r="E269" s="23"/>
      <c r="F269" s="23"/>
      <c r="G269" s="23"/>
      <c r="H269" s="23"/>
      <c r="I269" s="23"/>
      <c r="J269" s="23"/>
      <c r="K269" s="23"/>
      <c r="L269" s="23"/>
    </row>
    <row r="270" spans="1:12" x14ac:dyDescent="0.2">
      <c r="A270" s="23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</row>
    <row r="271" spans="1:12" x14ac:dyDescent="0.2">
      <c r="A271" s="23"/>
      <c r="B271" s="23"/>
      <c r="C271" s="23"/>
      <c r="D271" s="23"/>
      <c r="E271" s="23"/>
      <c r="F271" s="23"/>
      <c r="G271" s="23"/>
      <c r="H271" s="23"/>
      <c r="I271" s="23"/>
      <c r="J271" s="23"/>
      <c r="K271" s="23"/>
      <c r="L271" s="23"/>
    </row>
    <row r="272" spans="1:12" x14ac:dyDescent="0.2">
      <c r="A272" s="23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</row>
    <row r="273" spans="1:12" x14ac:dyDescent="0.2">
      <c r="A273" s="23"/>
      <c r="B273" s="23"/>
      <c r="C273" s="23"/>
      <c r="D273" s="23"/>
      <c r="E273" s="23"/>
      <c r="F273" s="23"/>
      <c r="G273" s="23"/>
      <c r="H273" s="23"/>
      <c r="I273" s="23"/>
      <c r="J273" s="23"/>
      <c r="K273" s="23"/>
      <c r="L273" s="23"/>
    </row>
    <row r="274" spans="1:12" x14ac:dyDescent="0.2">
      <c r="A274" s="23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</row>
    <row r="275" spans="1:12" x14ac:dyDescent="0.2">
      <c r="A275" s="23"/>
      <c r="B275" s="23"/>
      <c r="C275" s="23"/>
      <c r="D275" s="23"/>
      <c r="E275" s="23"/>
      <c r="F275" s="23"/>
      <c r="G275" s="23"/>
      <c r="H275" s="23"/>
      <c r="I275" s="23"/>
      <c r="J275" s="23"/>
      <c r="K275" s="23"/>
      <c r="L275" s="23"/>
    </row>
    <row r="276" spans="1:12" x14ac:dyDescent="0.2">
      <c r="A276" s="23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</row>
    <row r="277" spans="1:12" x14ac:dyDescent="0.2">
      <c r="A277" s="23"/>
      <c r="B277" s="23"/>
      <c r="C277" s="23"/>
      <c r="D277" s="23"/>
      <c r="E277" s="23"/>
      <c r="F277" s="23"/>
      <c r="G277" s="23"/>
      <c r="H277" s="23"/>
      <c r="I277" s="23"/>
      <c r="J277" s="23"/>
      <c r="K277" s="23"/>
      <c r="L277" s="23"/>
    </row>
    <row r="278" spans="1:12" x14ac:dyDescent="0.2">
      <c r="A278" s="23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</row>
    <row r="279" spans="1:12" x14ac:dyDescent="0.2">
      <c r="A279" s="23"/>
      <c r="B279" s="23"/>
      <c r="C279" s="23"/>
      <c r="D279" s="23"/>
      <c r="E279" s="23"/>
      <c r="F279" s="23"/>
      <c r="G279" s="23"/>
      <c r="H279" s="23"/>
      <c r="I279" s="23"/>
      <c r="J279" s="23"/>
      <c r="K279" s="23"/>
      <c r="L279" s="23"/>
    </row>
    <row r="280" spans="1:12" x14ac:dyDescent="0.2">
      <c r="A280" s="23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</row>
    <row r="281" spans="1:12" x14ac:dyDescent="0.2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</row>
    <row r="282" spans="1:12" x14ac:dyDescent="0.2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</row>
    <row r="283" spans="1:12" x14ac:dyDescent="0.2">
      <c r="A283" s="23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</row>
    <row r="284" spans="1:12" x14ac:dyDescent="0.2">
      <c r="A284" s="23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</row>
    <row r="285" spans="1:12" x14ac:dyDescent="0.2">
      <c r="A285" s="23"/>
      <c r="B285" s="23"/>
      <c r="C285" s="23"/>
      <c r="D285" s="23"/>
      <c r="E285" s="23"/>
      <c r="F285" s="23"/>
      <c r="G285" s="23"/>
      <c r="H285" s="23"/>
      <c r="I285" s="23"/>
      <c r="J285" s="23"/>
      <c r="K285" s="23"/>
      <c r="L285" s="23"/>
    </row>
    <row r="286" spans="1:12" x14ac:dyDescent="0.2">
      <c r="A286" s="23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</row>
    <row r="287" spans="1:12" x14ac:dyDescent="0.2">
      <c r="A287" s="23"/>
      <c r="B287" s="23"/>
      <c r="C287" s="23"/>
      <c r="D287" s="23"/>
      <c r="E287" s="23"/>
      <c r="F287" s="23"/>
      <c r="G287" s="23"/>
      <c r="H287" s="23"/>
      <c r="I287" s="23"/>
      <c r="J287" s="23"/>
      <c r="K287" s="23"/>
      <c r="L287" s="23"/>
    </row>
    <row r="288" spans="1:12" x14ac:dyDescent="0.2">
      <c r="A288" s="23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</row>
    <row r="289" spans="1:12" x14ac:dyDescent="0.2">
      <c r="A289" s="23"/>
      <c r="B289" s="23"/>
      <c r="C289" s="23"/>
      <c r="D289" s="23"/>
      <c r="E289" s="23"/>
      <c r="F289" s="23"/>
      <c r="G289" s="23"/>
      <c r="H289" s="23"/>
      <c r="I289" s="23"/>
      <c r="J289" s="23"/>
      <c r="K289" s="23"/>
      <c r="L289" s="23"/>
    </row>
    <row r="290" spans="1:12" x14ac:dyDescent="0.2">
      <c r="A290" s="23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</row>
    <row r="291" spans="1:12" x14ac:dyDescent="0.2">
      <c r="A291" s="23"/>
      <c r="B291" s="23"/>
      <c r="C291" s="23"/>
      <c r="D291" s="23"/>
      <c r="E291" s="23"/>
      <c r="F291" s="23"/>
      <c r="G291" s="23"/>
      <c r="H291" s="23"/>
      <c r="I291" s="23"/>
      <c r="J291" s="23"/>
      <c r="K291" s="23"/>
      <c r="L291" s="23"/>
    </row>
    <row r="292" spans="1:12" x14ac:dyDescent="0.2">
      <c r="A292" s="23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</row>
    <row r="293" spans="1:12" x14ac:dyDescent="0.2">
      <c r="A293" s="23"/>
      <c r="B293" s="23"/>
      <c r="C293" s="23"/>
      <c r="D293" s="23"/>
      <c r="E293" s="23"/>
      <c r="F293" s="23"/>
      <c r="G293" s="23"/>
      <c r="H293" s="23"/>
      <c r="I293" s="23"/>
      <c r="J293" s="23"/>
      <c r="K293" s="23"/>
      <c r="L293" s="23"/>
    </row>
    <row r="294" spans="1:12" x14ac:dyDescent="0.2">
      <c r="A294" s="23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</row>
    <row r="295" spans="1:12" x14ac:dyDescent="0.2">
      <c r="A295" s="23"/>
      <c r="B295" s="23"/>
      <c r="C295" s="23"/>
      <c r="D295" s="23"/>
      <c r="E295" s="23"/>
      <c r="F295" s="23"/>
      <c r="G295" s="23"/>
      <c r="H295" s="23"/>
      <c r="I295" s="23"/>
      <c r="J295" s="23"/>
      <c r="K295" s="23"/>
      <c r="L295" s="23"/>
    </row>
    <row r="296" spans="1:12" x14ac:dyDescent="0.2">
      <c r="A296" s="23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</row>
    <row r="297" spans="1:12" x14ac:dyDescent="0.2">
      <c r="A297" s="23"/>
      <c r="B297" s="23"/>
      <c r="C297" s="23"/>
      <c r="D297" s="23"/>
      <c r="E297" s="23"/>
      <c r="F297" s="23"/>
      <c r="G297" s="23"/>
      <c r="H297" s="23"/>
      <c r="I297" s="23"/>
      <c r="J297" s="23"/>
      <c r="K297" s="23"/>
      <c r="L297" s="23"/>
    </row>
    <row r="298" spans="1:12" x14ac:dyDescent="0.2">
      <c r="A298" s="23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</row>
    <row r="299" spans="1:12" x14ac:dyDescent="0.2">
      <c r="A299" s="23"/>
      <c r="B299" s="23"/>
      <c r="C299" s="23"/>
      <c r="D299" s="23"/>
      <c r="E299" s="23"/>
      <c r="F299" s="23"/>
      <c r="G299" s="23"/>
      <c r="H299" s="23"/>
      <c r="I299" s="23"/>
      <c r="J299" s="23"/>
      <c r="K299" s="23"/>
      <c r="L299" s="23"/>
    </row>
    <row r="300" spans="1:12" x14ac:dyDescent="0.2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</row>
    <row r="301" spans="1:12" x14ac:dyDescent="0.2">
      <c r="A301" s="23"/>
      <c r="B301" s="23"/>
      <c r="C301" s="23"/>
      <c r="D301" s="23"/>
      <c r="E301" s="23"/>
      <c r="F301" s="23"/>
      <c r="G301" s="23"/>
      <c r="H301" s="23"/>
      <c r="I301" s="23"/>
      <c r="J301" s="23"/>
      <c r="K301" s="23"/>
      <c r="L301" s="23"/>
    </row>
    <row r="302" spans="1:12" x14ac:dyDescent="0.2">
      <c r="A302" s="23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</row>
    <row r="303" spans="1:12" x14ac:dyDescent="0.2">
      <c r="A303" s="23"/>
      <c r="B303" s="23"/>
      <c r="C303" s="23"/>
      <c r="D303" s="23"/>
      <c r="E303" s="23"/>
      <c r="F303" s="23"/>
      <c r="G303" s="23"/>
      <c r="H303" s="23"/>
      <c r="I303" s="23"/>
      <c r="J303" s="23"/>
      <c r="K303" s="23"/>
      <c r="L303" s="23"/>
    </row>
    <row r="304" spans="1:12" x14ac:dyDescent="0.2">
      <c r="A304" s="23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</row>
    <row r="305" spans="1:12" x14ac:dyDescent="0.2">
      <c r="A305" s="23"/>
      <c r="B305" s="23"/>
      <c r="C305" s="23"/>
      <c r="D305" s="23"/>
      <c r="E305" s="23"/>
      <c r="F305" s="23"/>
      <c r="G305" s="23"/>
      <c r="H305" s="23"/>
      <c r="I305" s="23"/>
      <c r="J305" s="23"/>
      <c r="K305" s="23"/>
      <c r="L305" s="23"/>
    </row>
    <row r="306" spans="1:12" x14ac:dyDescent="0.2">
      <c r="A306" s="23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</row>
    <row r="307" spans="1:12" x14ac:dyDescent="0.2">
      <c r="A307" s="23"/>
      <c r="B307" s="23"/>
      <c r="C307" s="23"/>
      <c r="D307" s="23"/>
      <c r="E307" s="23"/>
      <c r="F307" s="23"/>
      <c r="G307" s="23"/>
      <c r="H307" s="23"/>
      <c r="I307" s="23"/>
      <c r="J307" s="23"/>
      <c r="K307" s="23"/>
      <c r="L307" s="23"/>
    </row>
    <row r="308" spans="1:12" x14ac:dyDescent="0.2">
      <c r="A308" s="23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</row>
    <row r="309" spans="1:12" x14ac:dyDescent="0.2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</row>
    <row r="310" spans="1:12" x14ac:dyDescent="0.2">
      <c r="A310" s="23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</row>
    <row r="311" spans="1:12" x14ac:dyDescent="0.2">
      <c r="A311" s="23"/>
      <c r="B311" s="23"/>
      <c r="C311" s="23"/>
      <c r="D311" s="23"/>
      <c r="E311" s="23"/>
      <c r="F311" s="23"/>
      <c r="G311" s="23"/>
      <c r="H311" s="23"/>
      <c r="I311" s="23"/>
      <c r="J311" s="23"/>
      <c r="K311" s="23"/>
      <c r="L311" s="23"/>
    </row>
    <row r="312" spans="1:12" x14ac:dyDescent="0.2">
      <c r="A312" s="23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</row>
    <row r="313" spans="1:12" x14ac:dyDescent="0.2">
      <c r="A313" s="23"/>
      <c r="B313" s="23"/>
      <c r="C313" s="23"/>
      <c r="D313" s="23"/>
      <c r="E313" s="23"/>
      <c r="F313" s="23"/>
      <c r="G313" s="23"/>
      <c r="H313" s="23"/>
      <c r="I313" s="23"/>
      <c r="J313" s="23"/>
      <c r="K313" s="23"/>
      <c r="L313" s="23"/>
    </row>
    <row r="314" spans="1:12" x14ac:dyDescent="0.2">
      <c r="A314" s="23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</row>
    <row r="315" spans="1:12" x14ac:dyDescent="0.2">
      <c r="A315" s="23"/>
      <c r="B315" s="23"/>
      <c r="C315" s="23"/>
      <c r="D315" s="23"/>
      <c r="E315" s="23"/>
      <c r="F315" s="23"/>
      <c r="G315" s="23"/>
      <c r="H315" s="23"/>
      <c r="I315" s="23"/>
      <c r="J315" s="23"/>
      <c r="K315" s="23"/>
      <c r="L315" s="23"/>
    </row>
    <row r="316" spans="1:12" x14ac:dyDescent="0.2">
      <c r="A316" s="23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</row>
    <row r="317" spans="1:12" x14ac:dyDescent="0.2">
      <c r="A317" s="23"/>
      <c r="B317" s="23"/>
      <c r="C317" s="23"/>
      <c r="D317" s="23"/>
      <c r="E317" s="23"/>
      <c r="F317" s="23"/>
      <c r="G317" s="23"/>
      <c r="H317" s="23"/>
      <c r="I317" s="23"/>
      <c r="J317" s="23"/>
      <c r="K317" s="23"/>
      <c r="L317" s="23"/>
    </row>
    <row r="318" spans="1:12" x14ac:dyDescent="0.2">
      <c r="A318" s="23"/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</row>
    <row r="319" spans="1:12" x14ac:dyDescent="0.2">
      <c r="A319" s="23"/>
      <c r="B319" s="23"/>
      <c r="C319" s="23"/>
      <c r="D319" s="23"/>
      <c r="E319" s="23"/>
      <c r="F319" s="23"/>
      <c r="G319" s="23"/>
      <c r="H319" s="23"/>
      <c r="I319" s="23"/>
      <c r="J319" s="23"/>
      <c r="K319" s="23"/>
      <c r="L319" s="23"/>
    </row>
    <row r="320" spans="1:12" x14ac:dyDescent="0.2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</row>
    <row r="321" spans="1:12" x14ac:dyDescent="0.2">
      <c r="A321" s="23"/>
      <c r="B321" s="23"/>
      <c r="C321" s="23"/>
      <c r="D321" s="23"/>
      <c r="E321" s="23"/>
      <c r="F321" s="23"/>
      <c r="G321" s="23"/>
      <c r="H321" s="23"/>
      <c r="I321" s="23"/>
      <c r="J321" s="23"/>
      <c r="K321" s="23"/>
      <c r="L321" s="23"/>
    </row>
    <row r="322" spans="1:12" x14ac:dyDescent="0.2">
      <c r="A322" s="23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</row>
    <row r="323" spans="1:12" x14ac:dyDescent="0.2">
      <c r="A323" s="23"/>
      <c r="B323" s="23"/>
      <c r="C323" s="23"/>
      <c r="D323" s="23"/>
      <c r="E323" s="23"/>
      <c r="F323" s="23"/>
      <c r="G323" s="23"/>
      <c r="H323" s="23"/>
      <c r="I323" s="23"/>
      <c r="J323" s="23"/>
      <c r="K323" s="23"/>
      <c r="L323" s="23"/>
    </row>
    <row r="324" spans="1:12" x14ac:dyDescent="0.2">
      <c r="A324" s="23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</row>
    <row r="325" spans="1:12" x14ac:dyDescent="0.2">
      <c r="A325" s="23"/>
      <c r="B325" s="23"/>
      <c r="C325" s="23"/>
      <c r="D325" s="23"/>
      <c r="E325" s="23"/>
      <c r="F325" s="23"/>
      <c r="G325" s="23"/>
      <c r="H325" s="23"/>
      <c r="I325" s="23"/>
      <c r="J325" s="23"/>
      <c r="K325" s="23"/>
      <c r="L325" s="23"/>
    </row>
    <row r="326" spans="1:12" x14ac:dyDescent="0.2">
      <c r="A326" s="23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</row>
    <row r="327" spans="1:12" x14ac:dyDescent="0.2">
      <c r="A327" s="23"/>
      <c r="B327" s="23"/>
      <c r="C327" s="23"/>
      <c r="D327" s="23"/>
      <c r="E327" s="23"/>
      <c r="F327" s="23"/>
      <c r="G327" s="23"/>
      <c r="H327" s="23"/>
      <c r="I327" s="23"/>
      <c r="J327" s="23"/>
      <c r="K327" s="23"/>
      <c r="L327" s="23"/>
    </row>
    <row r="328" spans="1:12" x14ac:dyDescent="0.2">
      <c r="A328" s="23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</row>
    <row r="329" spans="1:12" x14ac:dyDescent="0.2">
      <c r="A329" s="23"/>
      <c r="B329" s="23"/>
      <c r="C329" s="23"/>
      <c r="D329" s="23"/>
      <c r="E329" s="23"/>
      <c r="F329" s="23"/>
      <c r="G329" s="23"/>
      <c r="H329" s="23"/>
      <c r="I329" s="23"/>
      <c r="J329" s="23"/>
      <c r="K329" s="23"/>
      <c r="L329" s="23"/>
    </row>
    <row r="330" spans="1:12" x14ac:dyDescent="0.2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</row>
    <row r="331" spans="1:12" x14ac:dyDescent="0.2">
      <c r="A331" s="23"/>
      <c r="B331" s="23"/>
      <c r="C331" s="23"/>
      <c r="D331" s="23"/>
      <c r="E331" s="23"/>
      <c r="F331" s="23"/>
      <c r="G331" s="23"/>
      <c r="H331" s="23"/>
      <c r="I331" s="23"/>
      <c r="J331" s="23"/>
      <c r="K331" s="23"/>
      <c r="L331" s="23"/>
    </row>
    <row r="332" spans="1:12" x14ac:dyDescent="0.2">
      <c r="A332" s="23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</row>
    <row r="333" spans="1:12" x14ac:dyDescent="0.2">
      <c r="A333" s="23"/>
      <c r="B333" s="23"/>
      <c r="C333" s="23"/>
      <c r="D333" s="23"/>
      <c r="E333" s="23"/>
      <c r="F333" s="23"/>
      <c r="G333" s="23"/>
      <c r="H333" s="23"/>
      <c r="I333" s="23"/>
      <c r="J333" s="23"/>
      <c r="K333" s="23"/>
      <c r="L333" s="23"/>
    </row>
    <row r="334" spans="1:12" x14ac:dyDescent="0.2">
      <c r="A334" s="23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</row>
    <row r="335" spans="1:12" x14ac:dyDescent="0.2">
      <c r="A335" s="23"/>
      <c r="B335" s="23"/>
      <c r="C335" s="23"/>
      <c r="D335" s="23"/>
      <c r="E335" s="23"/>
      <c r="F335" s="23"/>
      <c r="G335" s="23"/>
      <c r="H335" s="23"/>
      <c r="I335" s="23"/>
      <c r="J335" s="23"/>
      <c r="K335" s="23"/>
      <c r="L335" s="23"/>
    </row>
    <row r="336" spans="1:12" x14ac:dyDescent="0.2">
      <c r="A336" s="23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</row>
    <row r="337" spans="1:12" x14ac:dyDescent="0.2">
      <c r="A337" s="23"/>
      <c r="B337" s="23"/>
      <c r="C337" s="23"/>
      <c r="D337" s="23"/>
      <c r="E337" s="23"/>
      <c r="F337" s="23"/>
      <c r="G337" s="23"/>
      <c r="H337" s="23"/>
      <c r="I337" s="23"/>
      <c r="J337" s="23"/>
      <c r="K337" s="23"/>
      <c r="L337" s="23"/>
    </row>
    <row r="338" spans="1:12" x14ac:dyDescent="0.2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</row>
    <row r="339" spans="1:12" x14ac:dyDescent="0.2">
      <c r="A339" s="23"/>
      <c r="B339" s="23"/>
      <c r="C339" s="23"/>
      <c r="D339" s="23"/>
      <c r="E339" s="23"/>
      <c r="F339" s="23"/>
      <c r="G339" s="23"/>
      <c r="H339" s="23"/>
      <c r="I339" s="23"/>
      <c r="J339" s="23"/>
      <c r="K339" s="23"/>
      <c r="L339" s="23"/>
    </row>
    <row r="340" spans="1:12" x14ac:dyDescent="0.2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</row>
    <row r="341" spans="1:12" x14ac:dyDescent="0.2">
      <c r="A341" s="23"/>
      <c r="B341" s="23"/>
      <c r="C341" s="23"/>
      <c r="D341" s="23"/>
      <c r="E341" s="23"/>
      <c r="F341" s="23"/>
      <c r="G341" s="23"/>
      <c r="H341" s="23"/>
      <c r="I341" s="23"/>
      <c r="J341" s="23"/>
      <c r="K341" s="23"/>
      <c r="L341" s="23"/>
    </row>
    <row r="342" spans="1:12" x14ac:dyDescent="0.2">
      <c r="A342" s="23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</row>
    <row r="343" spans="1:12" x14ac:dyDescent="0.2">
      <c r="A343" s="23"/>
      <c r="B343" s="23"/>
      <c r="C343" s="23"/>
      <c r="D343" s="23"/>
      <c r="E343" s="23"/>
      <c r="F343" s="23"/>
      <c r="G343" s="23"/>
      <c r="H343" s="23"/>
      <c r="I343" s="23"/>
      <c r="J343" s="23"/>
      <c r="K343" s="23"/>
      <c r="L343" s="23"/>
    </row>
    <row r="344" spans="1:12" x14ac:dyDescent="0.2">
      <c r="A344" s="23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</row>
    <row r="345" spans="1:12" x14ac:dyDescent="0.2">
      <c r="A345" s="23"/>
      <c r="B345" s="23"/>
      <c r="C345" s="23"/>
      <c r="D345" s="23"/>
      <c r="E345" s="23"/>
      <c r="F345" s="23"/>
      <c r="G345" s="23"/>
      <c r="H345" s="23"/>
      <c r="I345" s="23"/>
      <c r="J345" s="23"/>
      <c r="K345" s="23"/>
      <c r="L345" s="23"/>
    </row>
    <row r="346" spans="1:12" x14ac:dyDescent="0.2">
      <c r="A346" s="23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</row>
    <row r="347" spans="1:12" x14ac:dyDescent="0.2">
      <c r="A347" s="23"/>
      <c r="B347" s="23"/>
      <c r="C347" s="23"/>
      <c r="D347" s="23"/>
      <c r="E347" s="23"/>
      <c r="F347" s="23"/>
      <c r="G347" s="23"/>
      <c r="H347" s="23"/>
      <c r="I347" s="23"/>
      <c r="J347" s="23"/>
      <c r="K347" s="23"/>
      <c r="L347" s="23"/>
    </row>
    <row r="348" spans="1:12" x14ac:dyDescent="0.2">
      <c r="A348" s="23"/>
      <c r="B348" s="23"/>
      <c r="C348" s="23"/>
      <c r="D348" s="23"/>
      <c r="E348" s="23"/>
      <c r="F348" s="23"/>
      <c r="G348" s="23"/>
      <c r="H348" s="23"/>
      <c r="I348" s="23"/>
      <c r="J348" s="23"/>
      <c r="K348" s="23"/>
      <c r="L348" s="23"/>
    </row>
    <row r="349" spans="1:12" x14ac:dyDescent="0.2">
      <c r="A349" s="23"/>
      <c r="B349" s="23"/>
      <c r="C349" s="23"/>
      <c r="D349" s="23"/>
      <c r="E349" s="23"/>
      <c r="F349" s="23"/>
      <c r="G349" s="23"/>
      <c r="H349" s="23"/>
      <c r="I349" s="23"/>
      <c r="J349" s="23"/>
      <c r="K349" s="23"/>
      <c r="L349" s="23"/>
    </row>
    <row r="350" spans="1:12" x14ac:dyDescent="0.2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</row>
    <row r="351" spans="1:12" x14ac:dyDescent="0.2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</row>
    <row r="352" spans="1:12" x14ac:dyDescent="0.2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</row>
    <row r="353" spans="1:12" x14ac:dyDescent="0.2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</row>
    <row r="354" spans="1:12" x14ac:dyDescent="0.2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</row>
    <row r="355" spans="1:12" x14ac:dyDescent="0.2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</row>
    <row r="356" spans="1:12" x14ac:dyDescent="0.2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</row>
    <row r="357" spans="1:12" x14ac:dyDescent="0.2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</row>
    <row r="358" spans="1:12" x14ac:dyDescent="0.2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</row>
    <row r="359" spans="1:12" x14ac:dyDescent="0.2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</row>
    <row r="360" spans="1:12" x14ac:dyDescent="0.2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</row>
    <row r="361" spans="1:12" x14ac:dyDescent="0.2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</row>
    <row r="362" spans="1:12" x14ac:dyDescent="0.2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</row>
    <row r="363" spans="1:12" x14ac:dyDescent="0.2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</row>
    <row r="364" spans="1:12" x14ac:dyDescent="0.2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</row>
    <row r="365" spans="1:12" x14ac:dyDescent="0.2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</row>
    <row r="366" spans="1:12" x14ac:dyDescent="0.2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</row>
    <row r="367" spans="1:12" x14ac:dyDescent="0.2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</row>
    <row r="368" spans="1:12" x14ac:dyDescent="0.2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</row>
    <row r="369" spans="1:12" x14ac:dyDescent="0.2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</row>
    <row r="370" spans="1:12" x14ac:dyDescent="0.2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</row>
    <row r="371" spans="1:12" x14ac:dyDescent="0.2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</row>
    <row r="372" spans="1:12" x14ac:dyDescent="0.2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</row>
    <row r="373" spans="1:12" x14ac:dyDescent="0.2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</row>
    <row r="374" spans="1:12" x14ac:dyDescent="0.2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</row>
    <row r="375" spans="1:12" x14ac:dyDescent="0.2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</row>
    <row r="376" spans="1:12" x14ac:dyDescent="0.2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</row>
    <row r="377" spans="1:12" x14ac:dyDescent="0.2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</row>
    <row r="378" spans="1:12" x14ac:dyDescent="0.2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</row>
    <row r="379" spans="1:12" x14ac:dyDescent="0.2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</row>
  </sheetData>
  <sheetProtection algorithmName="SHA-512" hashValue="TvNFld8R5Q8ifSvfFiZqKw6QPkij2QwfC62d634oTAS6Co7jSyrhO0sPL2UCBTJhU7C52C68VEKvCEQ2OpMZJw==" saltValue="zZV+qZB3dllWeSxv8lG+iA==" spinCount="100000" sheet="1" objects="1" scenarios="1"/>
  <dataConsolidate/>
  <mergeCells count="23">
    <mergeCell ref="C5:D5"/>
    <mergeCell ref="D1:K1"/>
    <mergeCell ref="B2:D2"/>
    <mergeCell ref="F2:G2"/>
    <mergeCell ref="H2:I2"/>
    <mergeCell ref="J2:K2"/>
    <mergeCell ref="B84:C84"/>
    <mergeCell ref="A52:B52"/>
    <mergeCell ref="I9:J9"/>
    <mergeCell ref="A13:B13"/>
    <mergeCell ref="A14:B14"/>
    <mergeCell ref="A16:B16"/>
    <mergeCell ref="A29:B29"/>
    <mergeCell ref="A31:A32"/>
    <mergeCell ref="I10:J10"/>
    <mergeCell ref="B31:L32"/>
    <mergeCell ref="Y45:AH45"/>
    <mergeCell ref="A47:K47"/>
    <mergeCell ref="A51:B51"/>
    <mergeCell ref="I55:J55"/>
    <mergeCell ref="D83:F83"/>
    <mergeCell ref="G83:I83"/>
    <mergeCell ref="J83:L83"/>
  </mergeCells>
  <phoneticPr fontId="69" type="noConversion"/>
  <conditionalFormatting sqref="A14:D14 C23:C28">
    <cfRule type="expression" dxfId="56" priority="53">
      <formula>$V$83=0</formula>
    </cfRule>
  </conditionalFormatting>
  <conditionalFormatting sqref="B55">
    <cfRule type="expression" dxfId="55" priority="18">
      <formula>B55=$W$55</formula>
    </cfRule>
  </conditionalFormatting>
  <conditionalFormatting sqref="B56 B58 B60 B62 B64 B66">
    <cfRule type="containsText" dxfId="54" priority="3" operator="containsText" text="N/A">
      <formula>NOT(ISERROR(SEARCH("N/A",B56)))</formula>
    </cfRule>
  </conditionalFormatting>
  <conditionalFormatting sqref="B56">
    <cfRule type="containsText" dxfId="53" priority="14" operator="containsText" text="S/O">
      <formula>NOT(ISERROR(SEARCH("S/O",B56)))</formula>
    </cfRule>
    <cfRule type="expression" dxfId="52" priority="15">
      <formula>B56=$W$54</formula>
    </cfRule>
  </conditionalFormatting>
  <conditionalFormatting sqref="B57 B59 B61 B63 B65">
    <cfRule type="expression" dxfId="51" priority="60">
      <formula>B57=$W$55</formula>
    </cfRule>
  </conditionalFormatting>
  <conditionalFormatting sqref="B58">
    <cfRule type="containsText" dxfId="50" priority="12" operator="containsText" text="S/O">
      <formula>NOT(ISERROR(SEARCH("S/O",B58)))</formula>
    </cfRule>
    <cfRule type="expression" dxfId="49" priority="13">
      <formula>B58=$W$54</formula>
    </cfRule>
  </conditionalFormatting>
  <conditionalFormatting sqref="B60">
    <cfRule type="containsText" dxfId="48" priority="10" operator="containsText" text="S/O">
      <formula>NOT(ISERROR(SEARCH("S/O",B60)))</formula>
    </cfRule>
    <cfRule type="expression" dxfId="47" priority="11">
      <formula>B60=$W$54</formula>
    </cfRule>
  </conditionalFormatting>
  <conditionalFormatting sqref="B62">
    <cfRule type="containsText" dxfId="46" priority="8" operator="containsText" text="S/O">
      <formula>NOT(ISERROR(SEARCH("S/O",B62)))</formula>
    </cfRule>
    <cfRule type="expression" dxfId="45" priority="9">
      <formula>B62=$W$54</formula>
    </cfRule>
  </conditionalFormatting>
  <conditionalFormatting sqref="B64">
    <cfRule type="containsText" dxfId="44" priority="6" operator="containsText" text="S/O">
      <formula>NOT(ISERROR(SEARCH("S/O",B64)))</formula>
    </cfRule>
    <cfRule type="expression" dxfId="43" priority="7">
      <formula>B64=$W$54</formula>
    </cfRule>
  </conditionalFormatting>
  <conditionalFormatting sqref="B66">
    <cfRule type="containsText" dxfId="42" priority="4" operator="containsText" text="S/O">
      <formula>NOT(ISERROR(SEARCH("S/O",B66)))</formula>
    </cfRule>
    <cfRule type="expression" dxfId="41" priority="5">
      <formula>B66=$W$54</formula>
    </cfRule>
  </conditionalFormatting>
  <conditionalFormatting sqref="C52:H52">
    <cfRule type="containsText" dxfId="40" priority="2" operator="containsText" text="No">
      <formula>NOT(ISERROR(SEARCH("No",C52)))</formula>
    </cfRule>
  </conditionalFormatting>
  <conditionalFormatting sqref="D23:F23">
    <cfRule type="expression" dxfId="39" priority="31">
      <formula>$X$23=1</formula>
    </cfRule>
  </conditionalFormatting>
  <conditionalFormatting sqref="D24:F24">
    <cfRule type="expression" dxfId="38" priority="41">
      <formula>$X$24=1</formula>
    </cfRule>
  </conditionalFormatting>
  <conditionalFormatting sqref="D25:F25">
    <cfRule type="expression" dxfId="37" priority="40">
      <formula>$X$25=1</formula>
    </cfRule>
  </conditionalFormatting>
  <conditionalFormatting sqref="D26:F26">
    <cfRule type="expression" dxfId="36" priority="39">
      <formula>$X$26=1</formula>
    </cfRule>
  </conditionalFormatting>
  <conditionalFormatting sqref="D27:F27">
    <cfRule type="expression" dxfId="35" priority="38">
      <formula>$X$27=1</formula>
    </cfRule>
  </conditionalFormatting>
  <conditionalFormatting sqref="D28:F28">
    <cfRule type="expression" dxfId="34" priority="37">
      <formula>$X$28=1</formula>
    </cfRule>
  </conditionalFormatting>
  <conditionalFormatting sqref="E85">
    <cfRule type="containsText" dxfId="33" priority="44" operator="containsText" text="No">
      <formula>NOT(ISERROR(SEARCH("No",E85)))</formula>
    </cfRule>
  </conditionalFormatting>
  <conditionalFormatting sqref="F74">
    <cfRule type="containsText" dxfId="32" priority="46" operator="containsText" text="No">
      <formula>NOT(ISERROR(SEARCH("No",F74)))</formula>
    </cfRule>
  </conditionalFormatting>
  <conditionalFormatting sqref="H85">
    <cfRule type="containsText" dxfId="31" priority="45" operator="containsText" text="No">
      <formula>NOT(ISERROR(SEARCH("No",H85)))</formula>
    </cfRule>
  </conditionalFormatting>
  <conditionalFormatting sqref="H45:I45">
    <cfRule type="expression" dxfId="30" priority="17">
      <formula>#REF!&lt;&gt;""</formula>
    </cfRule>
  </conditionalFormatting>
  <conditionalFormatting sqref="J23:K23">
    <cfRule type="expression" dxfId="29" priority="25">
      <formula>$Y$23=1</formula>
    </cfRule>
  </conditionalFormatting>
  <conditionalFormatting sqref="J24:K24">
    <cfRule type="expression" dxfId="28" priority="24">
      <formula>$Y$24=1</formula>
    </cfRule>
  </conditionalFormatting>
  <conditionalFormatting sqref="J25:K25">
    <cfRule type="expression" dxfId="27" priority="23">
      <formula>$Y$25=1</formula>
    </cfRule>
  </conditionalFormatting>
  <conditionalFormatting sqref="J26:K26">
    <cfRule type="expression" dxfId="26" priority="22">
      <formula>$Y$26=1</formula>
    </cfRule>
  </conditionalFormatting>
  <conditionalFormatting sqref="J27:K27">
    <cfRule type="expression" dxfId="25" priority="21">
      <formula>$Y$27=1</formula>
    </cfRule>
  </conditionalFormatting>
  <conditionalFormatting sqref="J28:K28">
    <cfRule type="expression" dxfId="24" priority="20">
      <formula>$Y$28=1</formula>
    </cfRule>
  </conditionalFormatting>
  <conditionalFormatting sqref="J83:L85">
    <cfRule type="expression" dxfId="23" priority="55">
      <formula>$V$83=0</formula>
    </cfRule>
  </conditionalFormatting>
  <conditionalFormatting sqref="K85">
    <cfRule type="containsText" dxfId="22" priority="35" operator="containsText" text="No">
      <formula>NOT(ISERROR(SEARCH("No",K85)))</formula>
    </cfRule>
  </conditionalFormatting>
  <dataValidations count="10">
    <dataValidation type="list" allowBlank="1" showInputMessage="1" showErrorMessage="1" sqref="J24:J28" xr:uid="{2B2497F0-A86C-48BF-BFC8-DE4C82AFC796}">
      <formula1>$I$69:$I$71</formula1>
    </dataValidation>
    <dataValidation type="list" allowBlank="1" showInputMessage="1" showErrorMessage="1" sqref="K23:K28 C13:C14" xr:uid="{40BD807E-FAC2-41B4-8B5F-ADFC2A36E4B4}">
      <formula1>$J$69:$J$71</formula1>
    </dataValidation>
    <dataValidation type="date" allowBlank="1" showInputMessage="1" showErrorMessage="1" promptTitle="Date" prompt="ex. Y-M-D ou D-M-Y" sqref="G23:G28" xr:uid="{9F6776EE-C9B1-4508-8E6F-82A7F2C80BB6}">
      <formula1>36526</formula1>
      <formula2>401749</formula2>
    </dataValidation>
    <dataValidation type="whole" allowBlank="1" showInputMessage="1" showErrorMessage="1" errorTitle="Not a number" error="Enter the Envelope Contribution for this licence" sqref="E37:E42" xr:uid="{72EBF6CE-C50B-4A43-8149-B091AC70AB44}">
      <formula1>0</formula1>
      <formula2>999999999999999</formula2>
    </dataValidation>
    <dataValidation type="whole" allowBlank="1" showInputMessage="1" showErrorMessage="1" sqref="V23:V28" xr:uid="{FA086899-750E-4F49-8F25-C2C8ACCCD889}">
      <formula1>0</formula1>
      <formula2>999</formula2>
    </dataValidation>
    <dataValidation allowBlank="1" showInputMessage="1" showErrorMessage="1" promptTitle="# of Months" prompt="Enter adjusted exclusivity in &quot;number of months&quot;." sqref="W37:W42" xr:uid="{E64F7DA4-0550-482D-BD1B-E21245398B78}"/>
    <dataValidation type="whole" allowBlank="1" showInputMessage="1" showErrorMessage="1" promptTitle="# of months" prompt="Enter the licence term in months. Equations are allowable (i.e. =6*12)" sqref="I23:I28" xr:uid="{D9EC61FB-5145-4FCC-A90A-0F11B96A61A3}">
      <formula1>1</formula1>
      <formula2>999</formula2>
    </dataValidation>
    <dataValidation type="date" allowBlank="1" showInputMessage="1" showErrorMessage="1" promptTitle="Date" prompt="ex. Y-M-D" sqref="G23:G28" xr:uid="{35453B64-C7FB-4E9D-9F01-6C7AF714249C}">
      <formula1>36526</formula1>
      <formula2>401749</formula2>
    </dataValidation>
    <dataValidation allowBlank="1" showInputMessage="1" showErrorMessage="1" promptTitle="Intl. Entity MMC" prompt="For C&amp;Y the MMC and the ELF must be at least 75% of Threshold. Also see note (3)." sqref="I45" xr:uid="{2CEE7D66-D047-4DC4-9957-74C3F70663A2}"/>
    <dataValidation type="list" allowBlank="1" showInputMessage="1" showErrorMessage="1" prompt="Please see note (1)" sqref="J23" xr:uid="{F064C1F8-857B-4F66-8780-786353A0D07B}">
      <formula1>$I$69:$I$71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3" max="14" man="1"/>
    <brk id="8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Drop Down 1">
              <controlPr locked="0" defaultSize="0" autoLine="0" autoPict="0">
                <anchor moveWithCells="1">
                  <from>
                    <xdr:col>2</xdr:col>
                    <xdr:colOff>114300</xdr:colOff>
                    <xdr:row>6</xdr:row>
                    <xdr:rowOff>19050</xdr:rowOff>
                  </from>
                  <to>
                    <xdr:col>3</xdr:col>
                    <xdr:colOff>781050</xdr:colOff>
                    <xdr:row>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C777A-851B-464C-821E-CB7AE89538BC}">
  <sheetPr>
    <tabColor rgb="FF00B0F0"/>
  </sheetPr>
  <dimension ref="A1:AW379"/>
  <sheetViews>
    <sheetView zoomScaleNormal="100" zoomScaleSheetLayoutView="100" workbookViewId="0">
      <selection activeCell="B2" sqref="B2:D2"/>
    </sheetView>
  </sheetViews>
  <sheetFormatPr baseColWidth="10" defaultColWidth="8.88671875" defaultRowHeight="15" x14ac:dyDescent="0.2"/>
  <cols>
    <col min="1" max="1" width="10.109375" style="296" customWidth="1"/>
    <col min="2" max="2" width="30.21875" style="297" customWidth="1"/>
    <col min="3" max="12" width="13.77734375" style="296" customWidth="1"/>
    <col min="13" max="21" width="2.109375" style="296" hidden="1" customWidth="1"/>
    <col min="22" max="22" width="14.109375" style="296" hidden="1" customWidth="1"/>
    <col min="23" max="26" width="8.88671875" style="296" hidden="1" customWidth="1"/>
    <col min="27" max="39" width="8.88671875" style="296" customWidth="1"/>
    <col min="40" max="41" width="8.88671875" style="296"/>
    <col min="42" max="16384" width="8.88671875" style="301"/>
  </cols>
  <sheetData>
    <row r="1" spans="1:46" ht="70.150000000000006" customHeight="1" thickBot="1" x14ac:dyDescent="0.25">
      <c r="C1" s="298"/>
      <c r="D1" s="299" t="s">
        <v>159</v>
      </c>
      <c r="E1" s="300"/>
      <c r="F1" s="300"/>
      <c r="G1" s="300"/>
      <c r="H1" s="300"/>
      <c r="I1" s="300"/>
      <c r="J1" s="300"/>
      <c r="K1" s="300"/>
    </row>
    <row r="2" spans="1:46" s="311" customFormat="1" ht="33" customHeight="1" thickBot="1" x14ac:dyDescent="0.25">
      <c r="A2" s="302" t="s">
        <v>126</v>
      </c>
      <c r="B2" s="303"/>
      <c r="C2" s="304"/>
      <c r="D2" s="305"/>
      <c r="E2" s="105" t="s">
        <v>137</v>
      </c>
      <c r="F2" s="306"/>
      <c r="G2" s="307"/>
      <c r="H2" s="308" t="s">
        <v>2</v>
      </c>
      <c r="I2" s="308"/>
      <c r="J2" s="309"/>
      <c r="K2" s="310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</row>
    <row r="3" spans="1:46" s="311" customFormat="1" ht="21" x14ac:dyDescent="0.2">
      <c r="A3" s="106" t="s">
        <v>43</v>
      </c>
      <c r="B3" s="312"/>
      <c r="C3" s="313"/>
      <c r="D3" s="314"/>
      <c r="E3" s="315"/>
      <c r="F3" s="316"/>
      <c r="G3" s="317"/>
      <c r="H3" s="315"/>
      <c r="I3" s="316"/>
      <c r="J3" s="318"/>
      <c r="K3" s="318"/>
      <c r="L3" s="296"/>
      <c r="M3" s="296"/>
      <c r="N3" s="296"/>
      <c r="O3" s="296"/>
      <c r="P3" s="296"/>
      <c r="Q3" s="296"/>
      <c r="R3" s="296"/>
      <c r="S3" s="296"/>
      <c r="T3" s="296"/>
      <c r="U3" s="296"/>
      <c r="V3" s="296"/>
      <c r="W3" s="296"/>
      <c r="X3" s="296"/>
      <c r="Y3" s="296"/>
      <c r="Z3" s="296"/>
      <c r="AA3" s="296"/>
      <c r="AB3" s="296"/>
      <c r="AC3" s="296"/>
      <c r="AD3" s="296"/>
      <c r="AE3" s="296"/>
      <c r="AF3" s="296"/>
      <c r="AG3" s="296"/>
      <c r="AH3" s="296"/>
      <c r="AI3" s="296"/>
      <c r="AJ3" s="296"/>
      <c r="AK3" s="296"/>
      <c r="AL3" s="296"/>
      <c r="AM3" s="296"/>
      <c r="AN3" s="296"/>
    </row>
    <row r="4" spans="1:46" ht="18" customHeight="1" x14ac:dyDescent="0.2">
      <c r="A4" s="318"/>
      <c r="B4" s="319"/>
      <c r="C4" s="115"/>
      <c r="D4" s="116"/>
      <c r="E4" s="116"/>
      <c r="F4" s="116"/>
      <c r="G4" s="117"/>
      <c r="H4" s="320"/>
      <c r="I4" s="301"/>
      <c r="K4" s="301"/>
    </row>
    <row r="5" spans="1:46" s="323" customFormat="1" ht="33" customHeight="1" x14ac:dyDescent="0.2">
      <c r="A5" s="321"/>
      <c r="B5" s="322"/>
      <c r="C5" s="290" t="s">
        <v>64</v>
      </c>
      <c r="D5" s="291"/>
      <c r="E5" s="203"/>
      <c r="F5" s="121" t="s">
        <v>106</v>
      </c>
      <c r="G5" s="195"/>
      <c r="H5" s="121" t="s">
        <v>107</v>
      </c>
      <c r="I5" s="195"/>
      <c r="J5" s="249" t="s">
        <v>44</v>
      </c>
      <c r="K5" s="47">
        <f>(G5*I5)/60</f>
        <v>0</v>
      </c>
      <c r="M5" s="296"/>
      <c r="N5" s="296"/>
      <c r="O5" s="296"/>
      <c r="P5" s="296"/>
      <c r="Q5" s="324"/>
      <c r="R5" s="324"/>
      <c r="S5" s="324"/>
      <c r="T5" s="324"/>
      <c r="U5" s="324"/>
      <c r="V5" s="296"/>
      <c r="W5" s="325"/>
      <c r="X5" s="325"/>
      <c r="Y5" s="296"/>
      <c r="Z5" s="297"/>
      <c r="AA5" s="296"/>
      <c r="AB5" s="296"/>
      <c r="AC5" s="296"/>
      <c r="AD5" s="296"/>
      <c r="AE5" s="296"/>
      <c r="AF5" s="296"/>
      <c r="AG5" s="296"/>
      <c r="AH5" s="296"/>
      <c r="AI5" s="296"/>
      <c r="AJ5" s="296"/>
      <c r="AK5" s="296"/>
      <c r="AL5" s="296"/>
      <c r="AM5" s="296"/>
      <c r="AN5" s="296"/>
      <c r="AO5" s="296"/>
      <c r="AP5" s="296"/>
      <c r="AQ5" s="296"/>
    </row>
    <row r="6" spans="1:46" ht="18" customHeight="1" x14ac:dyDescent="0.2">
      <c r="A6" s="326"/>
      <c r="B6" s="327"/>
      <c r="C6" s="126"/>
      <c r="D6" s="126"/>
      <c r="E6" s="126"/>
      <c r="F6" s="328"/>
      <c r="G6" s="301"/>
      <c r="M6" s="301"/>
    </row>
    <row r="7" spans="1:46" ht="30" customHeight="1" x14ac:dyDescent="0.2">
      <c r="A7" s="329"/>
      <c r="B7" s="330" t="s">
        <v>81</v>
      </c>
      <c r="J7" s="248" t="s">
        <v>46</v>
      </c>
      <c r="K7" s="48">
        <f>IF($K$5=0,0,$E$5/$K$5)</f>
        <v>0</v>
      </c>
    </row>
    <row r="8" spans="1:46" ht="18" customHeight="1" x14ac:dyDescent="0.2">
      <c r="C8" s="331" t="s">
        <v>131</v>
      </c>
      <c r="D8" s="116"/>
      <c r="E8" s="116"/>
      <c r="F8" s="116"/>
      <c r="G8" s="117"/>
      <c r="H8" s="319"/>
      <c r="I8" s="117"/>
      <c r="J8" s="117"/>
      <c r="K8" s="132"/>
      <c r="L8" s="117"/>
    </row>
    <row r="9" spans="1:46" s="323" customFormat="1" ht="30" customHeight="1" x14ac:dyDescent="0.2">
      <c r="A9" s="332"/>
      <c r="B9" s="332"/>
      <c r="C9" s="332"/>
      <c r="D9" s="332"/>
      <c r="E9" s="116"/>
      <c r="F9" s="116"/>
      <c r="G9" s="116"/>
      <c r="H9" s="329"/>
      <c r="I9" s="333" t="s">
        <v>47</v>
      </c>
      <c r="J9" s="334"/>
      <c r="K9" s="47" t="str">
        <f>IF(A69=1,"",IF(AND(A69=2,K7&gt;= 400000),"Oui",IF(AND(OR(A69=3,A$69=5),K7&gt;= 750000),"Oui",IF(AND(A69=4,K7&gt;= 800000),"Oui","Non"))))</f>
        <v/>
      </c>
      <c r="L9" s="335" t="str">
        <f>IF(K9="Oui","S/O pour les productions d’animation","")</f>
        <v/>
      </c>
      <c r="M9" s="319"/>
      <c r="N9" s="319"/>
      <c r="P9" s="296"/>
      <c r="Q9" s="296"/>
      <c r="R9" s="296"/>
      <c r="S9" s="296"/>
      <c r="T9" s="324"/>
      <c r="U9" s="324"/>
      <c r="V9" s="296"/>
      <c r="W9" s="296"/>
      <c r="X9" s="296"/>
      <c r="Y9" s="296"/>
      <c r="Z9" s="325"/>
      <c r="AA9" s="325"/>
      <c r="AB9" s="296"/>
      <c r="AC9" s="297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296"/>
      <c r="AO9" s="296"/>
      <c r="AP9" s="296"/>
      <c r="AQ9" s="296"/>
      <c r="AR9" s="296"/>
      <c r="AS9" s="296"/>
      <c r="AT9" s="296"/>
    </row>
    <row r="10" spans="1:46" ht="30" customHeight="1" x14ac:dyDescent="0.2">
      <c r="I10" s="333" t="s">
        <v>145</v>
      </c>
      <c r="J10" s="334"/>
      <c r="K10" s="207" t="str">
        <f>IF(N(E$5)=0,"",IF(E$5&gt;500000,"Oui","Non"))</f>
        <v/>
      </c>
      <c r="L10" s="335" t="str">
        <f>IFERROR(IF(K10="Oui","S/O pour les productions tournées en direct",""),"")</f>
        <v/>
      </c>
    </row>
    <row r="11" spans="1:46" s="323" customFormat="1" ht="15.75" hidden="1" x14ac:dyDescent="0.2">
      <c r="A11" s="336"/>
      <c r="B11" s="336"/>
      <c r="C11" s="336"/>
      <c r="D11" s="336"/>
      <c r="E11" s="336"/>
      <c r="F11" s="336"/>
      <c r="G11" s="336"/>
      <c r="H11" s="336"/>
      <c r="I11" s="336"/>
      <c r="J11" s="336"/>
      <c r="K11" s="336"/>
      <c r="L11" s="337"/>
      <c r="M11" s="319"/>
      <c r="N11" s="319"/>
      <c r="P11" s="296"/>
      <c r="Q11" s="296"/>
      <c r="R11" s="296"/>
      <c r="S11" s="296"/>
      <c r="T11" s="324"/>
      <c r="U11" s="324"/>
      <c r="V11" s="296"/>
      <c r="W11" s="296"/>
      <c r="X11" s="296"/>
      <c r="Y11" s="296"/>
      <c r="Z11" s="325"/>
      <c r="AA11" s="325"/>
      <c r="AB11" s="296"/>
      <c r="AC11" s="297"/>
      <c r="AD11" s="296"/>
      <c r="AE11" s="296"/>
      <c r="AF11" s="296"/>
      <c r="AG11" s="296"/>
      <c r="AH11" s="296"/>
      <c r="AI11" s="296"/>
      <c r="AJ11" s="296"/>
      <c r="AK11" s="296"/>
      <c r="AL11" s="296"/>
      <c r="AM11" s="296"/>
      <c r="AN11" s="296"/>
      <c r="AO11" s="296"/>
      <c r="AP11" s="296"/>
      <c r="AQ11" s="296"/>
      <c r="AR11" s="296"/>
      <c r="AS11" s="296"/>
      <c r="AT11" s="296"/>
    </row>
    <row r="12" spans="1:46" s="332" customFormat="1" hidden="1" x14ac:dyDescent="0.2">
      <c r="A12" s="296"/>
    </row>
    <row r="13" spans="1:46" ht="39.950000000000003" customHeight="1" x14ac:dyDescent="0.2">
      <c r="A13" s="338" t="s">
        <v>144</v>
      </c>
      <c r="B13" s="339"/>
      <c r="C13" s="202"/>
      <c r="D13" s="301"/>
      <c r="E13" s="301"/>
      <c r="F13" s="301"/>
      <c r="G13" s="301"/>
      <c r="H13" s="301"/>
      <c r="J13" s="340"/>
      <c r="K13" s="301"/>
      <c r="AJ13" s="301"/>
      <c r="AK13" s="301"/>
      <c r="AL13" s="301"/>
      <c r="AM13" s="301"/>
      <c r="AN13" s="301"/>
      <c r="AO13" s="301"/>
    </row>
    <row r="14" spans="1:46" ht="30" customHeight="1" x14ac:dyDescent="0.2">
      <c r="A14" s="292" t="s">
        <v>114</v>
      </c>
      <c r="B14" s="293"/>
      <c r="C14" s="135"/>
      <c r="D14" s="136">
        <f>IF(C14="Oui",60%,49%)</f>
        <v>0.49</v>
      </c>
      <c r="E14" s="301"/>
      <c r="G14" s="301"/>
      <c r="J14" s="340"/>
      <c r="K14" s="301"/>
      <c r="AJ14" s="301"/>
      <c r="AK14" s="301"/>
      <c r="AL14" s="301"/>
      <c r="AM14" s="301"/>
      <c r="AN14" s="301"/>
      <c r="AO14" s="301"/>
    </row>
    <row r="15" spans="1:46" s="332" customFormat="1" ht="18" customHeight="1" x14ac:dyDescent="0.2"/>
    <row r="16" spans="1:46" s="332" customFormat="1" ht="30" customHeight="1" x14ac:dyDescent="0.2">
      <c r="A16" s="338" t="s">
        <v>141</v>
      </c>
      <c r="B16" s="291" t="s">
        <v>86</v>
      </c>
      <c r="C16" s="204"/>
    </row>
    <row r="17" spans="1:41" ht="18" customHeight="1" x14ac:dyDescent="0.2">
      <c r="B17" s="341"/>
      <c r="C17" s="342"/>
      <c r="D17" s="343"/>
      <c r="E17" s="140"/>
      <c r="G17" s="301"/>
      <c r="K17" s="344"/>
      <c r="AJ17" s="301"/>
      <c r="AK17" s="301"/>
      <c r="AL17" s="301"/>
      <c r="AM17" s="301"/>
      <c r="AN17" s="301"/>
      <c r="AO17" s="301"/>
    </row>
    <row r="18" spans="1:41" ht="18" customHeight="1" x14ac:dyDescent="0.2">
      <c r="A18" s="345" t="s">
        <v>189</v>
      </c>
      <c r="B18" s="141"/>
      <c r="C18" s="141"/>
      <c r="D18" s="141"/>
      <c r="E18" s="141"/>
      <c r="F18" s="141"/>
      <c r="G18" s="142"/>
      <c r="H18" s="142"/>
      <c r="I18" s="142"/>
      <c r="J18" s="323"/>
      <c r="AN18" s="301"/>
      <c r="AO18" s="301"/>
    </row>
    <row r="19" spans="1:41" ht="18" customHeight="1" x14ac:dyDescent="0.2">
      <c r="A19" s="24" t="s">
        <v>174</v>
      </c>
      <c r="B19" s="143"/>
      <c r="C19" s="143"/>
      <c r="D19" s="143"/>
      <c r="E19" s="332"/>
      <c r="F19" s="332"/>
      <c r="G19" s="332"/>
      <c r="H19" s="332"/>
      <c r="I19" s="332"/>
      <c r="J19" s="332"/>
      <c r="K19" s="344"/>
      <c r="AJ19" s="301"/>
      <c r="AK19" s="301"/>
      <c r="AL19" s="301"/>
      <c r="AM19" s="301"/>
      <c r="AN19" s="301"/>
      <c r="AO19" s="301"/>
    </row>
    <row r="20" spans="1:41" s="353" customFormat="1" ht="65.099999999999994" customHeight="1" x14ac:dyDescent="0.2">
      <c r="A20" s="346"/>
      <c r="B20" s="347" t="s">
        <v>151</v>
      </c>
      <c r="C20" s="348"/>
      <c r="D20" s="349" t="s">
        <v>118</v>
      </c>
      <c r="E20" s="349" t="s">
        <v>108</v>
      </c>
      <c r="F20" s="349" t="s">
        <v>149</v>
      </c>
      <c r="G20" s="350" t="s">
        <v>109</v>
      </c>
      <c r="H20" s="351" t="s">
        <v>48</v>
      </c>
      <c r="I20" s="352" t="s">
        <v>49</v>
      </c>
      <c r="J20" s="350" t="s">
        <v>138</v>
      </c>
      <c r="K20" s="350" t="s">
        <v>139</v>
      </c>
      <c r="L20" s="350" t="s">
        <v>136</v>
      </c>
      <c r="M20" s="297"/>
      <c r="N20" s="297"/>
      <c r="O20" s="297"/>
      <c r="P20" s="297"/>
      <c r="Q20" s="297"/>
      <c r="R20" s="297"/>
      <c r="S20" s="297"/>
      <c r="T20" s="297"/>
      <c r="V20" s="93" t="s">
        <v>74</v>
      </c>
      <c r="W20" s="24" t="s">
        <v>79</v>
      </c>
      <c r="X20" s="297"/>
      <c r="Y20" s="297"/>
      <c r="Z20" s="297"/>
      <c r="AA20" s="297"/>
      <c r="AB20" s="297"/>
      <c r="AC20" s="297"/>
      <c r="AD20" s="297"/>
      <c r="AE20" s="297"/>
      <c r="AF20" s="297"/>
      <c r="AG20" s="297"/>
      <c r="AH20" s="297"/>
      <c r="AI20" s="297"/>
    </row>
    <row r="21" spans="1:41" s="234" customFormat="1" ht="30" customHeight="1" x14ac:dyDescent="0.2">
      <c r="A21" s="354"/>
      <c r="B21" s="355" t="s">
        <v>140</v>
      </c>
      <c r="C21" s="48">
        <f>IF(OR(C16="",AND(C16&lt;&gt;"",W24=0)),0,C16)</f>
        <v>0</v>
      </c>
      <c r="D21" s="356" t="str">
        <f>IF(AND(E5&lt;&gt;"",C16&lt;&gt;"",W24=0,W25=1),Z24,"")</f>
        <v/>
      </c>
      <c r="E21" s="357"/>
      <c r="G21" s="357"/>
      <c r="H21" s="357"/>
      <c r="I21" s="357"/>
      <c r="J21" s="357"/>
      <c r="K21" s="357"/>
      <c r="L21" s="358"/>
      <c r="M21" s="359"/>
      <c r="N21" s="360"/>
      <c r="O21" s="360"/>
      <c r="P21" s="360"/>
      <c r="Q21" s="360"/>
      <c r="R21" s="360"/>
      <c r="S21" s="360"/>
      <c r="T21" s="360"/>
      <c r="W21" s="361" t="s">
        <v>84</v>
      </c>
      <c r="X21" s="361" t="s">
        <v>124</v>
      </c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  <c r="AI21" s="360"/>
      <c r="AJ21" s="360"/>
      <c r="AK21" s="360"/>
      <c r="AL21" s="360"/>
    </row>
    <row r="22" spans="1:41" s="234" customFormat="1" ht="15.75" x14ac:dyDescent="0.2">
      <c r="A22" s="354"/>
      <c r="B22" s="362"/>
      <c r="C22" s="363"/>
      <c r="D22" s="356" t="str">
        <f>IF(SUM(X23:X28)&gt;0,Z23,"")</f>
        <v/>
      </c>
      <c r="E22" s="357"/>
      <c r="F22" s="357"/>
      <c r="G22" s="357"/>
      <c r="H22" s="357"/>
      <c r="I22" s="357"/>
      <c r="J22" s="357"/>
      <c r="K22" s="357"/>
      <c r="L22" s="358"/>
      <c r="M22" s="359"/>
      <c r="N22" s="360"/>
      <c r="O22" s="360"/>
      <c r="P22" s="360"/>
      <c r="Q22" s="360"/>
      <c r="R22" s="360"/>
      <c r="S22" s="360"/>
      <c r="T22" s="360"/>
      <c r="V22" s="357"/>
      <c r="X22" s="360" t="s">
        <v>120</v>
      </c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  <c r="AI22" s="360"/>
      <c r="AJ22" s="360"/>
      <c r="AK22" s="360"/>
      <c r="AL22" s="360"/>
    </row>
    <row r="23" spans="1:41" s="234" customFormat="1" ht="24.95" customHeight="1" x14ac:dyDescent="0.2">
      <c r="A23" s="350" t="s">
        <v>12</v>
      </c>
      <c r="B23" s="196"/>
      <c r="C23" s="246"/>
      <c r="D23" s="205"/>
      <c r="E23" s="205"/>
      <c r="F23" s="205"/>
      <c r="G23" s="200"/>
      <c r="H23" s="364">
        <f t="shared" ref="H23:H28" si="0">DATE(YEAR(G23),(MONTH(G23)+I23),DAY(G23))</f>
        <v>0</v>
      </c>
      <c r="I23" s="365"/>
      <c r="J23" s="365"/>
      <c r="K23" s="202"/>
      <c r="L23" s="197"/>
      <c r="M23" s="359"/>
      <c r="N23" s="359"/>
      <c r="O23" s="359"/>
      <c r="P23" s="359"/>
      <c r="Q23" s="359"/>
      <c r="R23" s="359"/>
      <c r="S23" s="359"/>
      <c r="T23" s="359"/>
      <c r="V23" s="366"/>
      <c r="W23" s="234">
        <f>IF(OR(ISNUMBER($C$23),ISNUMBER($C$24),ISNUMBER($C$25),ISNUMBER($C$26),ISNUMBER($C$27),ISNUMBER($C$28)),1,0)</f>
        <v>0</v>
      </c>
      <c r="X23" s="359">
        <f t="shared" ref="X23:X28" si="1">IF(OR(AND(D23&lt;&gt;"",E23&lt;&gt;"",F23&lt;&gt;""),AND(D23&lt;&gt;"",E23&lt;&gt;""),AND(D23&lt;&gt;"",F23&lt;&gt;""),AND(E23&lt;&gt;"",F23&lt;&gt;"")),1,0)</f>
        <v>0</v>
      </c>
      <c r="Y23" s="359">
        <f t="shared" ref="Y23:Y28" si="2">IF(AND(D23="",E23&lt;&gt;""),1,0)</f>
        <v>0</v>
      </c>
      <c r="Z23" s="359" t="s">
        <v>187</v>
      </c>
      <c r="AA23" s="359"/>
      <c r="AB23" s="359"/>
      <c r="AC23" s="359"/>
      <c r="AD23" s="359"/>
      <c r="AE23" s="359"/>
      <c r="AF23" s="359"/>
      <c r="AG23" s="359"/>
      <c r="AH23" s="359"/>
      <c r="AI23" s="359"/>
      <c r="AJ23" s="359"/>
      <c r="AK23" s="359"/>
      <c r="AL23" s="359"/>
    </row>
    <row r="24" spans="1:41" s="234" customFormat="1" ht="24.95" customHeight="1" x14ac:dyDescent="0.2">
      <c r="A24" s="367" t="s">
        <v>13</v>
      </c>
      <c r="B24" s="196"/>
      <c r="C24" s="246"/>
      <c r="D24" s="205"/>
      <c r="E24" s="205"/>
      <c r="F24" s="205"/>
      <c r="G24" s="200"/>
      <c r="H24" s="364">
        <f t="shared" si="0"/>
        <v>0</v>
      </c>
      <c r="I24" s="365"/>
      <c r="J24" s="365"/>
      <c r="K24" s="202"/>
      <c r="L24" s="197"/>
      <c r="M24" s="359"/>
      <c r="N24" s="359"/>
      <c r="O24" s="359"/>
      <c r="P24" s="359"/>
      <c r="Q24" s="359"/>
      <c r="R24" s="359"/>
      <c r="S24" s="359"/>
      <c r="T24" s="359"/>
      <c r="V24" s="366"/>
      <c r="W24" s="234">
        <f>IF(OR(ISNUMBER($D$23),ISNUMBER($D$24),ISNUMBER($D$25),ISNUMBER($D$26),ISNUMBER($D$27),ISNUMBER($D$28)),1,0)</f>
        <v>0</v>
      </c>
      <c r="X24" s="359">
        <f t="shared" si="1"/>
        <v>0</v>
      </c>
      <c r="Y24" s="359">
        <f t="shared" si="2"/>
        <v>0</v>
      </c>
      <c r="Z24" s="359" t="s">
        <v>134</v>
      </c>
      <c r="AA24" s="359"/>
      <c r="AB24" s="359"/>
      <c r="AC24" s="359"/>
      <c r="AD24" s="359"/>
      <c r="AE24" s="359"/>
      <c r="AF24" s="359"/>
      <c r="AG24" s="359"/>
      <c r="AH24" s="359"/>
      <c r="AI24" s="359"/>
      <c r="AJ24" s="359"/>
      <c r="AK24" s="359"/>
      <c r="AL24" s="359"/>
    </row>
    <row r="25" spans="1:41" s="234" customFormat="1" ht="24.95" customHeight="1" x14ac:dyDescent="0.2">
      <c r="A25" s="367" t="s">
        <v>14</v>
      </c>
      <c r="B25" s="196"/>
      <c r="C25" s="246"/>
      <c r="D25" s="205"/>
      <c r="E25" s="205"/>
      <c r="F25" s="205"/>
      <c r="G25" s="200"/>
      <c r="H25" s="364">
        <f t="shared" si="0"/>
        <v>0</v>
      </c>
      <c r="I25" s="365"/>
      <c r="J25" s="365"/>
      <c r="K25" s="202"/>
      <c r="L25" s="197"/>
      <c r="M25" s="359"/>
      <c r="N25" s="359"/>
      <c r="O25" s="359"/>
      <c r="P25" s="359"/>
      <c r="Q25" s="359"/>
      <c r="R25" s="359"/>
      <c r="S25" s="359"/>
      <c r="T25" s="359"/>
      <c r="V25" s="366"/>
      <c r="W25" s="234">
        <f>IF(OR(ISNUMBER($E$23),ISNUMBER($E$24),ISNUMBER($E$25),ISNUMBER($E$26),ISNUMBER($E$27),ISNUMBER($E$28)),1,0)</f>
        <v>0</v>
      </c>
      <c r="X25" s="359">
        <f t="shared" si="1"/>
        <v>0</v>
      </c>
      <c r="Y25" s="359">
        <f t="shared" si="2"/>
        <v>0</v>
      </c>
      <c r="Z25" s="359"/>
      <c r="AA25" s="359"/>
      <c r="AB25" s="359"/>
      <c r="AC25" s="359"/>
      <c r="AD25" s="359"/>
      <c r="AE25" s="359"/>
      <c r="AF25" s="359"/>
      <c r="AG25" s="359"/>
      <c r="AH25" s="359"/>
      <c r="AI25" s="359"/>
      <c r="AJ25" s="359"/>
      <c r="AK25" s="359"/>
      <c r="AL25" s="359"/>
    </row>
    <row r="26" spans="1:41" s="234" customFormat="1" ht="24.95" customHeight="1" x14ac:dyDescent="0.2">
      <c r="A26" s="367" t="s">
        <v>15</v>
      </c>
      <c r="B26" s="196"/>
      <c r="C26" s="246"/>
      <c r="D26" s="205"/>
      <c r="E26" s="205"/>
      <c r="F26" s="205"/>
      <c r="G26" s="200"/>
      <c r="H26" s="364">
        <f t="shared" si="0"/>
        <v>0</v>
      </c>
      <c r="I26" s="365"/>
      <c r="J26" s="365"/>
      <c r="K26" s="202"/>
      <c r="L26" s="197"/>
      <c r="M26" s="359"/>
      <c r="N26" s="359"/>
      <c r="O26" s="359"/>
      <c r="P26" s="359"/>
      <c r="Q26" s="359"/>
      <c r="R26" s="359"/>
      <c r="S26" s="359"/>
      <c r="T26" s="359"/>
      <c r="V26" s="366"/>
      <c r="X26" s="359">
        <f t="shared" si="1"/>
        <v>0</v>
      </c>
      <c r="Y26" s="359">
        <f t="shared" si="2"/>
        <v>0</v>
      </c>
      <c r="Z26" s="359"/>
      <c r="AA26" s="359"/>
      <c r="AB26" s="359"/>
      <c r="AC26" s="359"/>
      <c r="AD26" s="359"/>
      <c r="AE26" s="359"/>
      <c r="AF26" s="359"/>
      <c r="AG26" s="359"/>
      <c r="AH26" s="359"/>
      <c r="AI26" s="359"/>
      <c r="AJ26" s="359"/>
      <c r="AK26" s="359"/>
      <c r="AL26" s="359"/>
    </row>
    <row r="27" spans="1:41" s="234" customFormat="1" ht="24.95" customHeight="1" x14ac:dyDescent="0.2">
      <c r="A27" s="367" t="s">
        <v>16</v>
      </c>
      <c r="B27" s="196"/>
      <c r="C27" s="246"/>
      <c r="D27" s="205"/>
      <c r="E27" s="205"/>
      <c r="F27" s="205"/>
      <c r="G27" s="200"/>
      <c r="H27" s="364">
        <f t="shared" si="0"/>
        <v>0</v>
      </c>
      <c r="I27" s="365"/>
      <c r="J27" s="365"/>
      <c r="K27" s="202"/>
      <c r="L27" s="197"/>
      <c r="M27" s="359"/>
      <c r="N27" s="359"/>
      <c r="O27" s="359"/>
      <c r="P27" s="359"/>
      <c r="Q27" s="359"/>
      <c r="R27" s="359"/>
      <c r="S27" s="359"/>
      <c r="T27" s="359"/>
      <c r="V27" s="366"/>
      <c r="X27" s="359">
        <f t="shared" si="1"/>
        <v>0</v>
      </c>
      <c r="Y27" s="359">
        <f t="shared" si="2"/>
        <v>0</v>
      </c>
      <c r="Z27" s="359"/>
      <c r="AA27" s="359"/>
      <c r="AB27" s="359"/>
      <c r="AC27" s="359"/>
      <c r="AD27" s="359"/>
      <c r="AE27" s="359"/>
      <c r="AF27" s="359"/>
      <c r="AG27" s="359"/>
      <c r="AH27" s="359"/>
      <c r="AI27" s="359"/>
      <c r="AJ27" s="359"/>
      <c r="AK27" s="359"/>
      <c r="AL27" s="359"/>
    </row>
    <row r="28" spans="1:41" s="234" customFormat="1" ht="24.95" customHeight="1" thickBot="1" x14ac:dyDescent="0.25">
      <c r="A28" s="368" t="s">
        <v>17</v>
      </c>
      <c r="B28" s="196"/>
      <c r="C28" s="246"/>
      <c r="D28" s="205"/>
      <c r="E28" s="205"/>
      <c r="F28" s="205"/>
      <c r="G28" s="200"/>
      <c r="H28" s="364">
        <f t="shared" si="0"/>
        <v>0</v>
      </c>
      <c r="I28" s="365"/>
      <c r="J28" s="365"/>
      <c r="K28" s="202"/>
      <c r="L28" s="197"/>
      <c r="M28" s="359"/>
      <c r="N28" s="359"/>
      <c r="O28" s="359"/>
      <c r="P28" s="359"/>
      <c r="Q28" s="359"/>
      <c r="R28" s="359"/>
      <c r="S28" s="359"/>
      <c r="T28" s="359"/>
      <c r="V28" s="366"/>
      <c r="X28" s="359">
        <f t="shared" si="1"/>
        <v>0</v>
      </c>
      <c r="Y28" s="359">
        <f t="shared" si="2"/>
        <v>0</v>
      </c>
      <c r="Z28" s="359"/>
      <c r="AA28" s="359"/>
      <c r="AB28" s="359"/>
      <c r="AC28" s="359"/>
      <c r="AD28" s="359"/>
      <c r="AE28" s="359"/>
      <c r="AF28" s="359"/>
      <c r="AG28" s="359"/>
      <c r="AH28" s="359"/>
      <c r="AI28" s="359"/>
      <c r="AJ28" s="359"/>
      <c r="AK28" s="359"/>
      <c r="AL28" s="359"/>
    </row>
    <row r="29" spans="1:41" s="234" customFormat="1" ht="20.25" customHeight="1" thickBot="1" x14ac:dyDescent="0.25">
      <c r="A29" s="268" t="s">
        <v>50</v>
      </c>
      <c r="B29" s="268"/>
      <c r="C29" s="97">
        <f>IF(C13="Oui",SUM(C21:C28),C21)</f>
        <v>0</v>
      </c>
      <c r="D29" s="97">
        <f>SUM(D23:D28)</f>
        <v>0</v>
      </c>
      <c r="E29" s="97">
        <f>SUM(E23:E28)</f>
        <v>0</v>
      </c>
      <c r="F29" s="97">
        <f>SUM(F23:F28)</f>
        <v>0</v>
      </c>
      <c r="G29" s="359"/>
      <c r="H29" s="359"/>
      <c r="I29" s="359"/>
      <c r="J29" s="359"/>
      <c r="K29" s="359"/>
      <c r="L29" s="359"/>
      <c r="M29" s="359"/>
      <c r="N29" s="359"/>
      <c r="O29" s="359"/>
      <c r="P29" s="359"/>
      <c r="Q29" s="359"/>
      <c r="R29" s="359"/>
      <c r="S29" s="359"/>
      <c r="T29" s="359"/>
      <c r="U29" s="359"/>
      <c r="V29" s="359"/>
      <c r="W29" s="359"/>
      <c r="X29" s="359"/>
      <c r="Y29" s="359"/>
      <c r="Z29" s="359"/>
      <c r="AA29" s="359"/>
      <c r="AB29" s="359"/>
      <c r="AC29" s="359"/>
      <c r="AD29" s="359"/>
      <c r="AE29" s="359"/>
      <c r="AF29" s="359"/>
      <c r="AG29" s="359"/>
      <c r="AH29" s="359"/>
      <c r="AI29" s="359"/>
      <c r="AJ29" s="359"/>
      <c r="AK29" s="359"/>
      <c r="AL29" s="359"/>
    </row>
    <row r="30" spans="1:41" s="234" customFormat="1" ht="18" customHeight="1" x14ac:dyDescent="0.2">
      <c r="A30" s="369"/>
      <c r="B30" s="370"/>
      <c r="C30" s="151"/>
      <c r="D30" s="151"/>
      <c r="E30" s="151"/>
      <c r="F30" s="151"/>
      <c r="G30" s="152"/>
      <c r="H30" s="152"/>
      <c r="I30" s="153"/>
      <c r="J30" s="371"/>
      <c r="K30" s="371"/>
      <c r="L30" s="359"/>
      <c r="M30" s="359"/>
      <c r="N30" s="359"/>
      <c r="O30" s="359"/>
      <c r="P30" s="359"/>
      <c r="Q30" s="359"/>
      <c r="R30" s="359"/>
      <c r="S30" s="359"/>
      <c r="T30" s="359"/>
      <c r="U30" s="359"/>
      <c r="V30" s="359"/>
      <c r="W30" s="359"/>
      <c r="X30" s="359"/>
      <c r="Y30" s="359"/>
      <c r="Z30" s="359"/>
      <c r="AA30" s="359"/>
      <c r="AB30" s="359"/>
      <c r="AC30" s="359"/>
      <c r="AD30" s="359"/>
      <c r="AE30" s="359"/>
      <c r="AF30" s="359"/>
      <c r="AG30" s="359"/>
      <c r="AH30" s="359"/>
      <c r="AI30" s="359"/>
      <c r="AJ30" s="359"/>
      <c r="AK30" s="359"/>
      <c r="AL30" s="359"/>
      <c r="AM30" s="359"/>
      <c r="AN30" s="359"/>
    </row>
    <row r="31" spans="1:41" s="234" customFormat="1" ht="25.5" customHeight="1" x14ac:dyDescent="0.2">
      <c r="A31" s="372" t="s">
        <v>77</v>
      </c>
      <c r="B31" s="373"/>
      <c r="C31" s="374"/>
      <c r="D31" s="374"/>
      <c r="E31" s="374"/>
      <c r="F31" s="374"/>
      <c r="G31" s="374"/>
      <c r="H31" s="374"/>
      <c r="I31" s="374"/>
      <c r="J31" s="374"/>
      <c r="K31" s="374"/>
      <c r="L31" s="375"/>
      <c r="M31" s="359"/>
      <c r="N31" s="359"/>
      <c r="O31" s="359"/>
      <c r="P31" s="359"/>
      <c r="Q31" s="359"/>
      <c r="R31" s="359"/>
      <c r="S31" s="359"/>
      <c r="T31" s="359"/>
      <c r="U31" s="359"/>
      <c r="V31" s="359"/>
      <c r="W31" s="359"/>
      <c r="X31" s="359"/>
      <c r="Y31" s="359"/>
      <c r="Z31" s="359"/>
      <c r="AA31" s="359"/>
      <c r="AB31" s="359"/>
      <c r="AC31" s="359"/>
      <c r="AD31" s="359"/>
      <c r="AE31" s="359"/>
      <c r="AF31" s="359"/>
      <c r="AG31" s="359"/>
      <c r="AH31" s="359"/>
      <c r="AI31" s="359"/>
      <c r="AJ31" s="359"/>
      <c r="AK31" s="359"/>
      <c r="AL31" s="359"/>
      <c r="AM31" s="359"/>
      <c r="AN31" s="359"/>
    </row>
    <row r="32" spans="1:41" s="234" customFormat="1" ht="25.5" customHeight="1" x14ac:dyDescent="0.2">
      <c r="A32" s="376"/>
      <c r="B32" s="377"/>
      <c r="C32" s="378"/>
      <c r="D32" s="378"/>
      <c r="E32" s="378"/>
      <c r="F32" s="378"/>
      <c r="G32" s="378"/>
      <c r="H32" s="378"/>
      <c r="I32" s="378"/>
      <c r="J32" s="378"/>
      <c r="K32" s="378"/>
      <c r="L32" s="379"/>
      <c r="M32" s="359"/>
      <c r="N32" s="359"/>
      <c r="O32" s="359"/>
      <c r="P32" s="359"/>
      <c r="Q32" s="359"/>
      <c r="R32" s="359"/>
      <c r="S32" s="359"/>
      <c r="T32" s="359"/>
      <c r="U32" s="359"/>
      <c r="V32" s="359"/>
      <c r="W32" s="359"/>
      <c r="X32" s="359"/>
      <c r="Y32" s="359"/>
      <c r="Z32" s="359"/>
      <c r="AA32" s="359"/>
      <c r="AB32" s="359"/>
      <c r="AC32" s="359"/>
      <c r="AD32" s="359"/>
      <c r="AE32" s="359"/>
      <c r="AF32" s="359"/>
      <c r="AG32" s="359"/>
      <c r="AH32" s="359"/>
      <c r="AI32" s="359"/>
      <c r="AJ32" s="359"/>
      <c r="AK32" s="359"/>
      <c r="AL32" s="359"/>
      <c r="AM32" s="359"/>
      <c r="AN32" s="359"/>
    </row>
    <row r="33" spans="1:42" s="234" customFormat="1" ht="15.75" customHeight="1" x14ac:dyDescent="0.2">
      <c r="A33" s="380"/>
      <c r="B33" s="381"/>
      <c r="C33" s="381"/>
      <c r="D33" s="381"/>
      <c r="E33" s="381"/>
      <c r="F33" s="381"/>
      <c r="G33" s="381"/>
      <c r="H33" s="381"/>
      <c r="I33" s="381"/>
      <c r="J33" s="381"/>
      <c r="K33" s="381"/>
      <c r="L33" s="359"/>
      <c r="M33" s="359"/>
      <c r="N33" s="359"/>
      <c r="O33" s="359"/>
      <c r="P33" s="359"/>
      <c r="Q33" s="359"/>
      <c r="R33" s="359"/>
      <c r="S33" s="359"/>
      <c r="T33" s="359"/>
      <c r="U33" s="359"/>
      <c r="V33" s="359"/>
      <c r="W33" s="359"/>
      <c r="X33" s="359"/>
      <c r="Y33" s="359"/>
      <c r="Z33" s="359"/>
      <c r="AA33" s="359"/>
      <c r="AB33" s="359"/>
      <c r="AC33" s="359"/>
      <c r="AD33" s="359"/>
      <c r="AE33" s="359"/>
      <c r="AF33" s="359"/>
      <c r="AG33" s="359"/>
      <c r="AH33" s="359"/>
      <c r="AI33" s="359"/>
      <c r="AJ33" s="359"/>
      <c r="AK33" s="359"/>
      <c r="AL33" s="359"/>
      <c r="AM33" s="359"/>
      <c r="AN33" s="359"/>
    </row>
    <row r="34" spans="1:42" s="234" customFormat="1" ht="20.100000000000001" customHeight="1" x14ac:dyDescent="0.2">
      <c r="A34" s="157" t="s">
        <v>165</v>
      </c>
      <c r="B34" s="382"/>
      <c r="C34" s="159"/>
      <c r="D34" s="160"/>
      <c r="E34" s="160"/>
      <c r="F34" s="160"/>
      <c r="G34" s="336"/>
      <c r="H34" s="336"/>
      <c r="I34" s="336"/>
      <c r="J34" s="359"/>
      <c r="K34" s="383"/>
      <c r="L34" s="359"/>
      <c r="M34" s="359"/>
      <c r="N34" s="359"/>
      <c r="O34" s="359"/>
      <c r="P34" s="359"/>
      <c r="Q34" s="359"/>
      <c r="R34" s="359"/>
      <c r="S34" s="359"/>
      <c r="T34" s="359"/>
      <c r="U34" s="359"/>
      <c r="V34" s="359"/>
      <c r="W34" s="359"/>
      <c r="X34" s="359"/>
      <c r="Y34" s="359"/>
      <c r="Z34" s="359"/>
      <c r="AA34" s="359"/>
      <c r="AB34" s="359"/>
      <c r="AC34" s="359"/>
      <c r="AD34" s="359"/>
      <c r="AE34" s="359"/>
      <c r="AF34" s="359"/>
      <c r="AG34" s="359"/>
      <c r="AH34" s="359"/>
      <c r="AI34" s="359"/>
      <c r="AJ34" s="359"/>
      <c r="AK34" s="359"/>
      <c r="AL34" s="359"/>
      <c r="AM34" s="359"/>
      <c r="AN34" s="359"/>
    </row>
    <row r="35" spans="1:42" s="337" customFormat="1" ht="54.95" customHeight="1" x14ac:dyDescent="0.2">
      <c r="A35" s="384"/>
      <c r="B35" s="93" t="s">
        <v>152</v>
      </c>
      <c r="C35" s="350" t="s">
        <v>110</v>
      </c>
      <c r="D35" s="93" t="s">
        <v>153</v>
      </c>
      <c r="E35" s="94" t="s">
        <v>51</v>
      </c>
      <c r="F35" s="94" t="s">
        <v>52</v>
      </c>
      <c r="G35" s="96" t="s">
        <v>167</v>
      </c>
      <c r="H35" s="96" t="s">
        <v>168</v>
      </c>
      <c r="I35" s="349" t="s">
        <v>163</v>
      </c>
      <c r="J35" s="96" t="s">
        <v>53</v>
      </c>
      <c r="K35" s="96" t="s">
        <v>169</v>
      </c>
      <c r="L35" s="96" t="s">
        <v>166</v>
      </c>
      <c r="M35" s="385"/>
      <c r="N35" s="386"/>
      <c r="O35" s="385"/>
      <c r="P35" s="385"/>
      <c r="Q35" s="385"/>
      <c r="R35" s="385"/>
      <c r="S35" s="385"/>
      <c r="T35" s="385"/>
      <c r="U35" s="385"/>
      <c r="V35" s="93" t="s">
        <v>65</v>
      </c>
      <c r="W35" s="93" t="s">
        <v>66</v>
      </c>
      <c r="X35" s="93" t="s">
        <v>67</v>
      </c>
      <c r="Y35" s="385"/>
      <c r="Z35" s="385"/>
      <c r="AA35" s="385"/>
      <c r="AB35" s="385"/>
      <c r="AC35" s="385"/>
      <c r="AD35" s="385"/>
      <c r="AE35" s="385"/>
      <c r="AF35" s="385"/>
      <c r="AG35" s="385"/>
      <c r="AH35" s="385"/>
      <c r="AI35" s="385"/>
      <c r="AJ35" s="385"/>
      <c r="AK35" s="385"/>
      <c r="AL35" s="385"/>
      <c r="AM35" s="385"/>
      <c r="AN35" s="385"/>
      <c r="AO35" s="385"/>
      <c r="AP35" s="385"/>
    </row>
    <row r="36" spans="1:42" s="234" customFormat="1" ht="30" customHeight="1" x14ac:dyDescent="0.2">
      <c r="A36" s="387"/>
      <c r="B36" s="355" t="s">
        <v>140</v>
      </c>
      <c r="C36" s="50">
        <f>IF(E43-(E5*20%)&lt;100000,E36,IF((E5*20%)&lt;MIN(C21,N(G85)),ROUND(E5*20%,0),MIN(C21,N(G85))))</f>
        <v>0</v>
      </c>
      <c r="D36" s="50">
        <f t="shared" ref="D36:D43" si="3">E36-C36</f>
        <v>0</v>
      </c>
      <c r="E36" s="50">
        <f>MIN(N(C21),N(G85))</f>
        <v>0</v>
      </c>
      <c r="F36" s="51" t="str">
        <f t="shared" ref="F36:F42" si="4">IF($E$5=0,"",(C36+D36)/$E$5)</f>
        <v/>
      </c>
      <c r="G36" s="52"/>
      <c r="H36" s="52"/>
      <c r="I36" s="53"/>
      <c r="J36" s="235"/>
      <c r="K36" s="236"/>
      <c r="L36" s="237"/>
      <c r="M36" s="359"/>
      <c r="N36" s="332"/>
      <c r="O36" s="359"/>
      <c r="P36" s="359"/>
      <c r="Q36" s="359"/>
      <c r="R36" s="359"/>
      <c r="S36" s="359"/>
      <c r="T36" s="359"/>
      <c r="U36" s="359"/>
      <c r="V36" s="388"/>
      <c r="W36" s="388"/>
      <c r="X36" s="388"/>
      <c r="Y36" s="359"/>
      <c r="Z36" s="359"/>
      <c r="AA36" s="359"/>
      <c r="AB36" s="359"/>
      <c r="AC36" s="359"/>
      <c r="AD36" s="359"/>
      <c r="AE36" s="359"/>
      <c r="AF36" s="359"/>
      <c r="AG36" s="359"/>
      <c r="AH36" s="359"/>
      <c r="AI36" s="359"/>
      <c r="AJ36" s="359"/>
      <c r="AK36" s="359"/>
      <c r="AL36" s="359"/>
      <c r="AM36" s="359"/>
      <c r="AN36" s="359"/>
      <c r="AO36" s="359"/>
      <c r="AP36" s="359"/>
    </row>
    <row r="37" spans="1:42" s="234" customFormat="1" ht="15.75" x14ac:dyDescent="0.2">
      <c r="A37" s="367" t="s">
        <v>12</v>
      </c>
      <c r="B37" s="388" t="str">
        <f>IF($B$23="","",$B$23)</f>
        <v/>
      </c>
      <c r="C37" s="54">
        <f t="shared" ref="C37:C42" si="5">IF(($C$43-$C$36)&gt;0,ROUND((E37/($E$43-$E$36)*($C$43-$C$36)),0),0)</f>
        <v>0</v>
      </c>
      <c r="D37" s="54">
        <f t="shared" si="3"/>
        <v>0</v>
      </c>
      <c r="E37" s="54">
        <f t="shared" ref="E37:E42" si="6">IF(AND($C$13="OUI",$W$23=1,$C$21&lt;&gt;""),ROUND(C23/($C$29-$C$21)*($E$43-$E$36),0),0)</f>
        <v>0</v>
      </c>
      <c r="F37" s="55" t="str">
        <f t="shared" si="4"/>
        <v/>
      </c>
      <c r="G37" s="56">
        <f>IF(OR($E$5=0,ISNUMBER(E23),ISNUMBER(F23)),0,
IF(AND($D23&lt;&gt;"",$E23="",F23="",ISTEXT(H55)),$D23,
IF(H55="S/O",0,H55)))</f>
        <v>0</v>
      </c>
      <c r="H37" s="57">
        <f>IF(OR(C21="",$E$5=0),0,IF(AND(E23&lt;&gt;"",$H$55&lt;&gt;"S/O"),$H$55,0))</f>
        <v>0</v>
      </c>
      <c r="I37" s="57">
        <f t="shared" ref="I37:I42" si="7">IF($I$43&gt;0,MIN(F23,(F23/$F$29)*I$43),0)</f>
        <v>0</v>
      </c>
      <c r="J37" s="57">
        <f t="shared" ref="J37:J42" si="8">N(G37)+N(H37)+N(I37)</f>
        <v>0</v>
      </c>
      <c r="K37" s="225" t="str">
        <f t="shared" ref="K37:K42" si="9">IF(E$5=0,"",J37/E$5)</f>
        <v/>
      </c>
      <c r="L37" s="56">
        <f t="shared" ref="L37:L42" si="10">IF(X23=1,0,
N(D23)+N(E23)+N(F23)-J37)</f>
        <v>0</v>
      </c>
      <c r="M37" s="383"/>
      <c r="N37" s="332"/>
      <c r="O37" s="359"/>
      <c r="P37" s="359"/>
      <c r="Q37" s="359"/>
      <c r="R37" s="359"/>
      <c r="S37" s="359"/>
      <c r="T37" s="359"/>
      <c r="U37" s="359"/>
      <c r="V37" s="388">
        <f>IF(I23&lt;72,I23,72)</f>
        <v>0</v>
      </c>
      <c r="W37" s="388">
        <f t="shared" ref="W37:W42" si="11">V23</f>
        <v>0</v>
      </c>
      <c r="X37" s="388" t="s">
        <v>68</v>
      </c>
      <c r="Y37" s="359"/>
      <c r="Z37" s="359"/>
      <c r="AA37" s="359"/>
      <c r="AB37" s="359"/>
      <c r="AC37" s="359"/>
      <c r="AD37" s="359"/>
      <c r="AE37" s="359"/>
      <c r="AF37" s="359"/>
      <c r="AG37" s="359"/>
      <c r="AH37" s="359"/>
      <c r="AI37" s="359"/>
      <c r="AJ37" s="359"/>
      <c r="AK37" s="359"/>
      <c r="AL37" s="359"/>
      <c r="AM37" s="359"/>
      <c r="AN37" s="359"/>
      <c r="AO37" s="359"/>
      <c r="AP37" s="359"/>
    </row>
    <row r="38" spans="1:42" s="234" customFormat="1" ht="15.75" x14ac:dyDescent="0.2">
      <c r="A38" s="367" t="s">
        <v>13</v>
      </c>
      <c r="B38" s="388" t="str">
        <f>IF($B$24="","",$B$24)</f>
        <v/>
      </c>
      <c r="C38" s="54">
        <f t="shared" si="5"/>
        <v>0</v>
      </c>
      <c r="D38" s="54">
        <f t="shared" si="3"/>
        <v>0</v>
      </c>
      <c r="E38" s="54">
        <f t="shared" si="6"/>
        <v>0</v>
      </c>
      <c r="F38" s="55" t="str">
        <f t="shared" si="4"/>
        <v/>
      </c>
      <c r="G38" s="56">
        <f>IF(OR($E$5=0,ISNUMBER(E24),ISNUMBER(F24)),0,
IF(AND($D24&lt;&gt;"",$E24="",F24="",ISTEXT(H57)),$D24,IF(H57="S/O",0,H57)))</f>
        <v>0</v>
      </c>
      <c r="H38" s="57">
        <f>IF(OR(C21="",$E$5=0),0,IF(AND(E24&lt;&gt;"",$H$57&lt;&gt;"S/O"),$H$57,0))</f>
        <v>0</v>
      </c>
      <c r="I38" s="57">
        <f t="shared" si="7"/>
        <v>0</v>
      </c>
      <c r="J38" s="57">
        <f t="shared" si="8"/>
        <v>0</v>
      </c>
      <c r="K38" s="225" t="str">
        <f t="shared" si="9"/>
        <v/>
      </c>
      <c r="L38" s="56">
        <f t="shared" si="10"/>
        <v>0</v>
      </c>
      <c r="M38" s="383"/>
      <c r="N38" s="332"/>
      <c r="O38" s="359"/>
      <c r="P38" s="359"/>
      <c r="Q38" s="359"/>
      <c r="R38" s="359"/>
      <c r="S38" s="359"/>
      <c r="T38" s="359"/>
      <c r="U38" s="359"/>
      <c r="V38" s="389">
        <f>IF(I24=0,0,IF(I24&lt;F57,I24,$F$57))</f>
        <v>0</v>
      </c>
      <c r="W38" s="388">
        <f t="shared" si="11"/>
        <v>0</v>
      </c>
      <c r="X38" s="364">
        <f>IF(G24&gt;DATE(YEAR(G$23),MONTH(G$23)+W37,DAY(G$23)),G24,DATE(YEAR(G$23),MONTH(G$23)+W37,DAY(G$23)))</f>
        <v>0</v>
      </c>
      <c r="Y38" s="359"/>
      <c r="Z38" s="359"/>
      <c r="AA38" s="359"/>
      <c r="AC38" s="359"/>
      <c r="AD38" s="359"/>
      <c r="AE38" s="359"/>
      <c r="AF38" s="359"/>
      <c r="AG38" s="359"/>
      <c r="AH38" s="359"/>
      <c r="AI38" s="359"/>
      <c r="AJ38" s="359"/>
      <c r="AK38" s="359"/>
      <c r="AL38" s="359"/>
      <c r="AM38" s="359"/>
      <c r="AN38" s="359"/>
      <c r="AO38" s="359"/>
      <c r="AP38" s="359"/>
    </row>
    <row r="39" spans="1:42" s="234" customFormat="1" ht="15.75" x14ac:dyDescent="0.2">
      <c r="A39" s="367" t="s">
        <v>14</v>
      </c>
      <c r="B39" s="388" t="str">
        <f>IF($B$25="","",$B$25)</f>
        <v/>
      </c>
      <c r="C39" s="54">
        <f t="shared" si="5"/>
        <v>0</v>
      </c>
      <c r="D39" s="54">
        <f t="shared" si="3"/>
        <v>0</v>
      </c>
      <c r="E39" s="54">
        <f t="shared" si="6"/>
        <v>0</v>
      </c>
      <c r="F39" s="55" t="str">
        <f t="shared" si="4"/>
        <v/>
      </c>
      <c r="G39" s="56">
        <f>IF(OR($E$5=0,ISNUMBER(E25),ISNUMBER(F25)),0,
IF(AND($D25&lt;&gt;"",$E25="",F25="",ISTEXT(H59)),$D25,IF(H59="S/O",0,H59)))</f>
        <v>0</v>
      </c>
      <c r="H39" s="57">
        <f>IF(OR(C21="",$E$5=0),0,IF(AND(E25&lt;&gt;"",$H$59&lt;&gt;"S/O"),$H$59,0))</f>
        <v>0</v>
      </c>
      <c r="I39" s="57">
        <f t="shared" si="7"/>
        <v>0</v>
      </c>
      <c r="J39" s="57">
        <f t="shared" si="8"/>
        <v>0</v>
      </c>
      <c r="K39" s="225" t="str">
        <f t="shared" si="9"/>
        <v/>
      </c>
      <c r="L39" s="56">
        <f t="shared" si="10"/>
        <v>0</v>
      </c>
      <c r="M39" s="390"/>
      <c r="N39" s="332"/>
      <c r="O39" s="359"/>
      <c r="P39" s="359"/>
      <c r="Q39" s="359"/>
      <c r="R39" s="359"/>
      <c r="S39" s="359"/>
      <c r="T39" s="359"/>
      <c r="U39" s="359"/>
      <c r="V39" s="389">
        <f>IF(I25=0,0,IF(I25&lt;F59,I25,$F$59))</f>
        <v>0</v>
      </c>
      <c r="W39" s="388">
        <f t="shared" si="11"/>
        <v>0</v>
      </c>
      <c r="X39" s="364">
        <f>IF(G25&gt;DATE(YEAR(G$23),MONTH(G$23)+W37+W38,DAY(G$23)),G25,DATE(YEAR(G$23),MONTH(G$23)+W37+W$38,DAY(G$23)))</f>
        <v>0</v>
      </c>
      <c r="Y39" s="359"/>
      <c r="Z39" s="359"/>
      <c r="AA39" s="359"/>
      <c r="AB39" s="359"/>
      <c r="AC39" s="359"/>
      <c r="AD39" s="359"/>
      <c r="AE39" s="359"/>
      <c r="AF39" s="359"/>
      <c r="AG39" s="359"/>
      <c r="AH39" s="359"/>
      <c r="AI39" s="359"/>
      <c r="AJ39" s="359"/>
      <c r="AK39" s="359"/>
      <c r="AL39" s="359"/>
      <c r="AM39" s="359"/>
      <c r="AN39" s="359"/>
      <c r="AO39" s="359"/>
      <c r="AP39" s="359"/>
    </row>
    <row r="40" spans="1:42" s="234" customFormat="1" ht="15.75" customHeight="1" x14ac:dyDescent="0.2">
      <c r="A40" s="367" t="s">
        <v>15</v>
      </c>
      <c r="B40" s="388" t="str">
        <f>IF($B$26="","",$B$26)</f>
        <v/>
      </c>
      <c r="C40" s="54">
        <f t="shared" si="5"/>
        <v>0</v>
      </c>
      <c r="D40" s="54">
        <f t="shared" si="3"/>
        <v>0</v>
      </c>
      <c r="E40" s="54">
        <f t="shared" si="6"/>
        <v>0</v>
      </c>
      <c r="F40" s="55" t="str">
        <f t="shared" si="4"/>
        <v/>
      </c>
      <c r="G40" s="56">
        <f>IF(OR($E$5=0,ISNUMBER(E26),ISNUMBER(F26)),0,
IF(AND($D26&lt;&gt;"",$E26="",F26="",ISTEXT(H61)),$D26,IF(H61="S/O",0,H61)))</f>
        <v>0</v>
      </c>
      <c r="H40" s="57">
        <f>IF(OR(C21="",$E$5=0),0,IF(AND(E26&lt;&gt;"",$H$61&lt;&gt;"S/O"),$H$61,0))</f>
        <v>0</v>
      </c>
      <c r="I40" s="57">
        <f t="shared" si="7"/>
        <v>0</v>
      </c>
      <c r="J40" s="57">
        <f t="shared" si="8"/>
        <v>0</v>
      </c>
      <c r="K40" s="225" t="str">
        <f t="shared" si="9"/>
        <v/>
      </c>
      <c r="L40" s="56">
        <f t="shared" si="10"/>
        <v>0</v>
      </c>
      <c r="M40" s="383"/>
      <c r="N40" s="332"/>
      <c r="O40" s="359"/>
      <c r="P40" s="359"/>
      <c r="Q40" s="359"/>
      <c r="R40" s="359"/>
      <c r="S40" s="359"/>
      <c r="T40" s="359"/>
      <c r="U40" s="359"/>
      <c r="V40" s="389">
        <f>IF(I26=0,0,IF(I26&lt;F61,I26,$F$61))</f>
        <v>0</v>
      </c>
      <c r="W40" s="388">
        <f t="shared" si="11"/>
        <v>0</v>
      </c>
      <c r="X40" s="364">
        <f>IF(G26&gt;DATE(YEAR(G$23),MONTH(G$23)+W$37+W$38+W39,DAY(G$23)),G26,DATE(YEAR(G$23),MONTH(G$23)+W$37+W$38+W39,DAY(G$23)))</f>
        <v>0</v>
      </c>
      <c r="Y40" s="359"/>
      <c r="Z40" s="359"/>
      <c r="AA40" s="359"/>
      <c r="AB40" s="359"/>
      <c r="AC40" s="359"/>
      <c r="AD40" s="359"/>
      <c r="AE40" s="359"/>
      <c r="AF40" s="359"/>
      <c r="AG40" s="359"/>
      <c r="AH40" s="359"/>
      <c r="AI40" s="359"/>
      <c r="AJ40" s="359"/>
      <c r="AK40" s="359"/>
      <c r="AL40" s="359"/>
      <c r="AM40" s="359"/>
      <c r="AN40" s="359"/>
      <c r="AO40" s="359"/>
      <c r="AP40" s="359"/>
    </row>
    <row r="41" spans="1:42" s="234" customFormat="1" ht="15.75" x14ac:dyDescent="0.2">
      <c r="A41" s="367" t="s">
        <v>16</v>
      </c>
      <c r="B41" s="388" t="str">
        <f>IF($B$27="","",$B$27)</f>
        <v/>
      </c>
      <c r="C41" s="54">
        <f t="shared" si="5"/>
        <v>0</v>
      </c>
      <c r="D41" s="54">
        <f t="shared" si="3"/>
        <v>0</v>
      </c>
      <c r="E41" s="54">
        <f t="shared" si="6"/>
        <v>0</v>
      </c>
      <c r="F41" s="55" t="str">
        <f t="shared" si="4"/>
        <v/>
      </c>
      <c r="G41" s="56">
        <f>IF(OR($E$5=0,ISNUMBER(E27),ISNUMBER(F27)),0,
IF(AND($D27&lt;&gt;"",$E27="",F27="",ISTEXT(H63)),$D27,IF(H63="S/O",0,H63)))</f>
        <v>0</v>
      </c>
      <c r="H41" s="57">
        <f>IF(OR(C21="",$E$5=0),0,IF(AND(E27&lt;&gt;"",$H$63&lt;&gt;"S/O"),$H$63,0))</f>
        <v>0</v>
      </c>
      <c r="I41" s="57">
        <f t="shared" si="7"/>
        <v>0</v>
      </c>
      <c r="J41" s="57">
        <f t="shared" si="8"/>
        <v>0</v>
      </c>
      <c r="K41" s="225" t="str">
        <f t="shared" si="9"/>
        <v/>
      </c>
      <c r="L41" s="56">
        <f t="shared" si="10"/>
        <v>0</v>
      </c>
      <c r="M41" s="359"/>
      <c r="N41" s="332"/>
      <c r="O41" s="359"/>
      <c r="P41" s="359"/>
      <c r="Q41" s="359"/>
      <c r="R41" s="359"/>
      <c r="S41" s="359"/>
      <c r="T41" s="359"/>
      <c r="U41" s="359"/>
      <c r="V41" s="389">
        <f>IF(I27=0,0,IF(I27&lt;F63,I27,$F$63))</f>
        <v>0</v>
      </c>
      <c r="W41" s="388">
        <f t="shared" si="11"/>
        <v>0</v>
      </c>
      <c r="X41" s="364">
        <f>IF(G27&gt;DATE(YEAR(G$23),MONTH(G$23)+W$37+W$38+W39+W40,DAY(G$23)),G27,DATE(YEAR(G$23),MONTH(G$23)+W$37+W$38+W39+W40,DAY(G$23)))</f>
        <v>0</v>
      </c>
      <c r="Y41" s="359"/>
      <c r="Z41" s="359"/>
      <c r="AA41" s="359"/>
      <c r="AB41" s="359"/>
      <c r="AC41" s="359"/>
      <c r="AD41" s="359"/>
      <c r="AE41" s="359"/>
      <c r="AF41" s="359"/>
      <c r="AG41" s="359"/>
      <c r="AH41" s="359"/>
      <c r="AI41" s="359"/>
      <c r="AJ41" s="359"/>
      <c r="AK41" s="359"/>
      <c r="AL41" s="359"/>
      <c r="AM41" s="359"/>
      <c r="AN41" s="359"/>
      <c r="AO41" s="359"/>
      <c r="AP41" s="359"/>
    </row>
    <row r="42" spans="1:42" s="234" customFormat="1" ht="16.5" thickBot="1" x14ac:dyDescent="0.25">
      <c r="A42" s="350" t="s">
        <v>17</v>
      </c>
      <c r="B42" s="391" t="str">
        <f>IF($B$28="","",$B$28)</f>
        <v/>
      </c>
      <c r="C42" s="54">
        <f t="shared" si="5"/>
        <v>0</v>
      </c>
      <c r="D42" s="392">
        <f t="shared" si="3"/>
        <v>0</v>
      </c>
      <c r="E42" s="54">
        <f t="shared" si="6"/>
        <v>0</v>
      </c>
      <c r="F42" s="59" t="str">
        <f t="shared" si="4"/>
        <v/>
      </c>
      <c r="G42" s="56">
        <f>IF(OR($E$5=0,ISNUMBER(E28),ISNUMBER(F28)),0,
IF(AND($D28&lt;&gt;"",$E28="",F28="",ISTEXT(H65)),$D28,IF(H65="S/O",0,H65)))</f>
        <v>0</v>
      </c>
      <c r="H42" s="57">
        <f>IF(OR(C21="",$E$5=0),0,IF(AND(E28&lt;&gt;"",$H$65&lt;&gt;"S/O"),$H$65,0))</f>
        <v>0</v>
      </c>
      <c r="I42" s="57">
        <f t="shared" si="7"/>
        <v>0</v>
      </c>
      <c r="J42" s="57">
        <f t="shared" si="8"/>
        <v>0</v>
      </c>
      <c r="K42" s="232" t="str">
        <f t="shared" si="9"/>
        <v/>
      </c>
      <c r="L42" s="238">
        <f t="shared" si="10"/>
        <v>0</v>
      </c>
      <c r="M42" s="359"/>
      <c r="N42" s="332"/>
      <c r="O42" s="359"/>
      <c r="P42" s="359"/>
      <c r="Q42" s="359"/>
      <c r="R42" s="359"/>
      <c r="S42" s="359"/>
      <c r="T42" s="359"/>
      <c r="U42" s="359"/>
      <c r="V42" s="389">
        <f>IF(I28=0,0,IF(I28&lt;F65,I28,$F$65))</f>
        <v>0</v>
      </c>
      <c r="W42" s="388">
        <f t="shared" si="11"/>
        <v>0</v>
      </c>
      <c r="X42" s="364">
        <f>IF(G28&gt;DATE(YEAR(G$23),MONTH(G$23)+W$37+W$38+W39+W40+W41,DAY(G$23)),G28,DATE(YEAR(G$23),MONTH(G$23)+W$37+W$38+W39+W40+W41,DAY(G$23)))</f>
        <v>0</v>
      </c>
      <c r="Y42" s="359"/>
      <c r="Z42" s="359"/>
      <c r="AA42" s="359"/>
      <c r="AB42" s="359"/>
      <c r="AC42" s="359"/>
      <c r="AD42" s="359"/>
      <c r="AE42" s="359"/>
      <c r="AF42" s="359"/>
      <c r="AG42" s="359"/>
      <c r="AH42" s="359"/>
      <c r="AI42" s="359"/>
      <c r="AJ42" s="359"/>
      <c r="AK42" s="359"/>
      <c r="AL42" s="359"/>
      <c r="AM42" s="359"/>
      <c r="AN42" s="359"/>
      <c r="AO42" s="359"/>
      <c r="AP42" s="359"/>
    </row>
    <row r="43" spans="1:42" s="397" customFormat="1" ht="24" customHeight="1" thickBot="1" x14ac:dyDescent="0.25">
      <c r="A43" s="393"/>
      <c r="B43" s="394" t="s">
        <v>111</v>
      </c>
      <c r="C43" s="395">
        <f>IF($E$43-($E$5*20%)&lt;100000,$E$43,IF($E$5*20%&lt;$E$43,ROUND($E$5*20%,0),$E$43))</f>
        <v>0</v>
      </c>
      <c r="D43" s="395">
        <f t="shared" si="3"/>
        <v>0</v>
      </c>
      <c r="E43" s="395">
        <f>IF(C13="Oui",MIN(C$29-C$21,N(J$85))+E$36,E$36)</f>
        <v>0</v>
      </c>
      <c r="F43" s="61">
        <f>SUM(F36:F42)</f>
        <v>0</v>
      </c>
      <c r="G43" s="395">
        <f>SUM(G37:G42)</f>
        <v>0</v>
      </c>
      <c r="H43" s="395">
        <f>SUM(H37:H42)</f>
        <v>0</v>
      </c>
      <c r="I43" s="395">
        <f>IF(AND(A$69=3,F$29&gt;0,N(G43)+N(H43)&gt;=75%*N(D74)),MIN(N(D74)*25%,F29),0)</f>
        <v>0</v>
      </c>
      <c r="J43" s="395">
        <f>SUM(J37:J42)</f>
        <v>0</v>
      </c>
      <c r="K43" s="61">
        <f>SUM(K37:K42)</f>
        <v>0</v>
      </c>
      <c r="L43" s="395">
        <f>SUM(L37:L42)</f>
        <v>0</v>
      </c>
      <c r="M43" s="396"/>
      <c r="N43" s="396"/>
      <c r="O43" s="396"/>
      <c r="P43" s="396"/>
      <c r="Q43" s="396"/>
      <c r="R43" s="396"/>
      <c r="S43" s="396"/>
      <c r="T43" s="396"/>
      <c r="U43" s="396"/>
      <c r="V43" s="396"/>
      <c r="W43" s="396"/>
      <c r="X43" s="396"/>
      <c r="Y43" s="396"/>
      <c r="Z43" s="396"/>
      <c r="AA43" s="396"/>
      <c r="AB43" s="396"/>
      <c r="AC43" s="396"/>
      <c r="AD43" s="396"/>
      <c r="AE43" s="396"/>
      <c r="AF43" s="396"/>
      <c r="AG43" s="396"/>
      <c r="AH43" s="396"/>
      <c r="AI43" s="396"/>
      <c r="AJ43" s="396"/>
      <c r="AK43" s="396"/>
      <c r="AL43" s="396"/>
      <c r="AM43" s="396"/>
      <c r="AN43" s="396"/>
    </row>
    <row r="44" spans="1:42" s="332" customFormat="1" ht="18" customHeight="1" x14ac:dyDescent="0.2">
      <c r="A44" s="24" t="s">
        <v>176</v>
      </c>
      <c r="B44" s="163"/>
      <c r="C44" s="163"/>
      <c r="D44" s="163"/>
      <c r="E44" s="398"/>
      <c r="F44" s="398"/>
      <c r="G44" s="398"/>
      <c r="H44" s="398"/>
      <c r="I44" s="398"/>
      <c r="J44" s="399"/>
      <c r="AB44" s="243"/>
    </row>
    <row r="45" spans="1:42" s="234" customFormat="1" ht="18" customHeight="1" x14ac:dyDescent="0.2">
      <c r="E45" s="400"/>
      <c r="H45" s="401" t="str">
        <f>IF(AND($A$69=3,G$43&gt;0,F$29&gt;0,E$5&gt;0,N(D$74)&gt;0),"CMM du Distributeur &amp; DDA / Exigence seuil :","")</f>
        <v/>
      </c>
      <c r="I45" s="240" t="str">
        <f>IF(AND($A$69=3,G$43&gt;0,F$29&gt;0,E$5&gt;0,N(D$74)&gt;0),SUM(G$43,N(H$43))/N(D$74),"")</f>
        <v/>
      </c>
      <c r="L45" s="166"/>
      <c r="M45" s="359"/>
      <c r="N45" s="359"/>
      <c r="O45" s="359"/>
      <c r="P45" s="359"/>
      <c r="Q45" s="359"/>
      <c r="R45" s="359"/>
      <c r="S45" s="359"/>
      <c r="T45" s="359"/>
      <c r="U45" s="359"/>
      <c r="V45" s="359"/>
      <c r="W45" s="359"/>
      <c r="X45" s="359"/>
      <c r="Y45" s="250"/>
      <c r="Z45" s="250"/>
      <c r="AA45" s="250"/>
      <c r="AB45" s="250"/>
      <c r="AC45" s="250"/>
      <c r="AD45" s="250"/>
      <c r="AE45" s="250"/>
      <c r="AF45" s="250"/>
      <c r="AG45" s="402"/>
      <c r="AH45" s="402"/>
      <c r="AI45" s="359"/>
      <c r="AJ45" s="359"/>
      <c r="AK45" s="359"/>
      <c r="AL45" s="359"/>
      <c r="AM45" s="359"/>
      <c r="AN45" s="359"/>
      <c r="AO45" s="359"/>
    </row>
    <row r="46" spans="1:42" ht="18" customHeight="1" x14ac:dyDescent="0.2">
      <c r="A46" s="247" t="s">
        <v>112</v>
      </c>
      <c r="B46" s="403"/>
      <c r="C46" s="234"/>
      <c r="D46" s="234"/>
      <c r="E46" s="234"/>
      <c r="F46" s="234"/>
      <c r="G46" s="234"/>
      <c r="H46" s="234"/>
      <c r="I46" s="234"/>
      <c r="J46" s="234"/>
      <c r="K46" s="234"/>
      <c r="U46" s="359"/>
    </row>
    <row r="47" spans="1:42" s="234" customFormat="1" ht="34.5" customHeight="1" x14ac:dyDescent="0.2">
      <c r="A47" s="404" t="s">
        <v>184</v>
      </c>
      <c r="B47" s="405"/>
      <c r="C47" s="405"/>
      <c r="D47" s="405"/>
      <c r="E47" s="405"/>
      <c r="F47" s="405"/>
      <c r="G47" s="405"/>
      <c r="H47" s="405"/>
      <c r="I47" s="405"/>
      <c r="J47" s="405"/>
      <c r="K47" s="405"/>
      <c r="L47" s="332"/>
      <c r="M47" s="359"/>
      <c r="N47" s="359"/>
      <c r="O47" s="359"/>
      <c r="P47" s="359"/>
      <c r="Q47" s="359"/>
      <c r="R47" s="359"/>
      <c r="S47" s="359"/>
      <c r="T47" s="359"/>
      <c r="U47" s="359"/>
      <c r="V47" s="296"/>
      <c r="W47" s="296"/>
      <c r="X47" s="296"/>
      <c r="Y47" s="296"/>
      <c r="Z47" s="296"/>
      <c r="AA47" s="359"/>
      <c r="AB47" s="359"/>
      <c r="AC47" s="359"/>
      <c r="AD47" s="359"/>
      <c r="AE47" s="359"/>
      <c r="AF47" s="359"/>
      <c r="AG47" s="359"/>
      <c r="AH47" s="359"/>
      <c r="AI47" s="359"/>
      <c r="AJ47" s="359"/>
      <c r="AK47" s="359"/>
      <c r="AL47" s="359"/>
      <c r="AM47" s="359"/>
      <c r="AN47" s="359"/>
      <c r="AO47" s="359"/>
    </row>
    <row r="48" spans="1:42" s="234" customFormat="1" ht="9.9499999999999993" customHeight="1" x14ac:dyDescent="0.2">
      <c r="A48" s="406"/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332"/>
      <c r="M48" s="359"/>
      <c r="N48" s="359"/>
      <c r="O48" s="359"/>
      <c r="P48" s="359"/>
      <c r="Q48" s="359"/>
      <c r="R48" s="359"/>
      <c r="S48" s="359"/>
      <c r="T48" s="359"/>
      <c r="U48" s="359"/>
      <c r="V48" s="359"/>
      <c r="W48" s="359"/>
      <c r="X48" s="359"/>
      <c r="Y48" s="359"/>
      <c r="Z48" s="359"/>
      <c r="AA48" s="359"/>
      <c r="AB48" s="359"/>
      <c r="AC48" s="359"/>
      <c r="AD48" s="359"/>
      <c r="AE48" s="359"/>
      <c r="AF48" s="359"/>
      <c r="AG48" s="359"/>
      <c r="AH48" s="359"/>
      <c r="AI48" s="359"/>
      <c r="AJ48" s="359"/>
      <c r="AK48" s="359"/>
      <c r="AL48" s="359"/>
      <c r="AM48" s="359"/>
      <c r="AN48" s="359"/>
    </row>
    <row r="49" spans="1:41" s="234" customFormat="1" ht="30" customHeight="1" x14ac:dyDescent="0.2">
      <c r="A49" s="406"/>
      <c r="B49" s="407"/>
      <c r="C49" s="408" t="str">
        <f>IF(AND(D23&gt;0,X23=0),B23,"")</f>
        <v/>
      </c>
      <c r="D49" s="408" t="str">
        <f>IF(AND(D24&gt;0,X24=0),B24,"")</f>
        <v/>
      </c>
      <c r="E49" s="408" t="str">
        <f>IF(AND(D25&gt;0,X25=0),B25,"")</f>
        <v/>
      </c>
      <c r="F49" s="408" t="str">
        <f>IF(AND(D26&gt;0,X26=0),B26,"")</f>
        <v/>
      </c>
      <c r="G49" s="408" t="str">
        <f>IF(AND(D27&gt;0,X27=0),B27,"")</f>
        <v/>
      </c>
      <c r="H49" s="408" t="str">
        <f>IF(AND(D28&gt;0,X28=0),B28,"")</f>
        <v/>
      </c>
      <c r="I49" s="406"/>
      <c r="J49" s="406"/>
      <c r="K49" s="406"/>
      <c r="L49" s="332"/>
      <c r="M49" s="359"/>
      <c r="N49" s="359"/>
      <c r="O49" s="359"/>
      <c r="P49" s="359"/>
      <c r="Q49" s="359"/>
      <c r="R49" s="359"/>
      <c r="S49" s="359"/>
      <c r="T49" s="359"/>
      <c r="U49" s="359"/>
      <c r="V49" s="296"/>
      <c r="W49" s="296"/>
      <c r="X49" s="296"/>
      <c r="Y49" s="296"/>
      <c r="Z49" s="296"/>
      <c r="AA49" s="359"/>
      <c r="AB49" s="359"/>
      <c r="AC49" s="359"/>
      <c r="AD49" s="359"/>
      <c r="AE49" s="359"/>
      <c r="AF49" s="359"/>
      <c r="AG49" s="359"/>
      <c r="AH49" s="359"/>
      <c r="AI49" s="359"/>
      <c r="AJ49" s="359"/>
      <c r="AK49" s="359"/>
      <c r="AL49" s="359"/>
      <c r="AM49" s="359"/>
      <c r="AN49" s="359"/>
    </row>
    <row r="50" spans="1:41" s="234" customFormat="1" ht="20.100000000000001" customHeight="1" x14ac:dyDescent="0.2">
      <c r="A50" s="406"/>
      <c r="B50" s="407"/>
      <c r="C50" s="350" t="s">
        <v>12</v>
      </c>
      <c r="D50" s="350" t="s">
        <v>13</v>
      </c>
      <c r="E50" s="350" t="s">
        <v>14</v>
      </c>
      <c r="F50" s="350" t="s">
        <v>15</v>
      </c>
      <c r="G50" s="350" t="s">
        <v>16</v>
      </c>
      <c r="H50" s="350" t="s">
        <v>17</v>
      </c>
      <c r="I50" s="406"/>
      <c r="J50" s="406"/>
      <c r="K50" s="406"/>
      <c r="L50" s="332"/>
      <c r="M50" s="359"/>
      <c r="N50" s="359"/>
      <c r="O50" s="359"/>
      <c r="P50" s="359"/>
      <c r="Q50" s="359"/>
      <c r="R50" s="359"/>
      <c r="S50" s="359"/>
      <c r="T50" s="359"/>
      <c r="U50" s="359"/>
      <c r="V50" s="296"/>
      <c r="W50" s="296"/>
      <c r="X50" s="296"/>
      <c r="Y50" s="296"/>
      <c r="Z50" s="296"/>
      <c r="AA50" s="359"/>
      <c r="AB50" s="359"/>
      <c r="AC50" s="359"/>
      <c r="AD50" s="359"/>
      <c r="AE50" s="359"/>
      <c r="AF50" s="359"/>
      <c r="AG50" s="359"/>
      <c r="AH50" s="359"/>
      <c r="AI50" s="359"/>
      <c r="AJ50" s="359"/>
      <c r="AK50" s="359"/>
      <c r="AL50" s="359"/>
      <c r="AM50" s="359"/>
      <c r="AN50" s="359"/>
    </row>
    <row r="51" spans="1:41" s="234" customFormat="1" ht="20.100000000000001" customHeight="1" x14ac:dyDescent="0.2">
      <c r="A51" s="409" t="s">
        <v>115</v>
      </c>
      <c r="B51" s="410"/>
      <c r="C51" s="411" t="str">
        <f>IF(OR($E$5="",D23="",X23=1,J23="",K23="",$D$74="S/O"),"",
IF(V55=TRUE,"Oui","Non"))</f>
        <v/>
      </c>
      <c r="D51" s="411" t="str">
        <f>IF(OR($E$5="",D24="",X24=1,J24="",K24="",$D$74="S/O"),"",
IF(V57=TRUE,"Oui","Non"))</f>
        <v/>
      </c>
      <c r="E51" s="411" t="str">
        <f>IF(OR($E$5="",D25="",X25=1,J25="",K25="",$D$74="S/O"),"",
IF($V59=TRUE,"Oui","Non"))</f>
        <v/>
      </c>
      <c r="F51" s="411" t="str">
        <f>IF(OR($E$5="",D26="",X26=1,J26="",K26="",$D$74="S/O"),"",
IF($V61=TRUE,"Oui","Non"))</f>
        <v/>
      </c>
      <c r="G51" s="411" t="str">
        <f>IF(OR($E$5="",D27="",X27=1,J27="",K27="",$D$74="S/O"),"",
IF(V63=TRUE,"Oui","Non"))</f>
        <v/>
      </c>
      <c r="H51" s="411" t="str">
        <f>IF(OR($E$5="",D28="",X28=1,J28="",K28="",$D$74="S/O"),"",
IF($V65=TRUE,"Oui","Non"))</f>
        <v/>
      </c>
      <c r="I51" s="406"/>
      <c r="J51" s="406"/>
      <c r="K51" s="406"/>
      <c r="L51" s="332"/>
      <c r="M51" s="359"/>
      <c r="N51" s="359"/>
      <c r="O51" s="359"/>
      <c r="P51" s="359"/>
      <c r="Q51" s="359"/>
      <c r="R51" s="359"/>
      <c r="S51" s="359"/>
      <c r="T51" s="359"/>
      <c r="U51" s="359"/>
      <c r="V51" s="296"/>
      <c r="W51" s="296"/>
      <c r="X51" s="296"/>
      <c r="Y51" s="296"/>
      <c r="Z51" s="296"/>
      <c r="AA51" s="359"/>
      <c r="AB51" s="359"/>
      <c r="AC51" s="359"/>
      <c r="AD51" s="359"/>
      <c r="AE51" s="359"/>
      <c r="AF51" s="359"/>
      <c r="AG51" s="359"/>
      <c r="AH51" s="359"/>
      <c r="AI51" s="359"/>
      <c r="AJ51" s="359"/>
      <c r="AK51" s="359"/>
      <c r="AL51" s="359"/>
      <c r="AM51" s="359"/>
      <c r="AN51" s="359"/>
    </row>
    <row r="52" spans="1:41" s="234" customFormat="1" ht="20.100000000000001" customHeight="1" x14ac:dyDescent="0.2">
      <c r="A52" s="409" t="s">
        <v>127</v>
      </c>
      <c r="B52" s="410"/>
      <c r="C52" s="411" t="str">
        <f>IF(C51="","",
IF(AND(C51="",I23=""),"",
IF(C51="Non","S/O",
IF(AND($C51="Oui",D55-F55&gt;0),"Non","Oui"))))</f>
        <v/>
      </c>
      <c r="D52" s="411" t="str">
        <f>IF(D51="","",
IF(AND(D51="Oui",I24=""),"",
IF(D51="Non","S/O",
IF(AND(D51="Oui",D57-F57&gt;0),"Non","Oui"))))</f>
        <v/>
      </c>
      <c r="E52" s="411" t="str">
        <f>IF(E51="","",
IF(AND(E51="",I25=""),"",
IF(E51="Non","S/O",
IF(AND(E51="Oui",D59-F59&gt;0),"Non","Oui"))))</f>
        <v/>
      </c>
      <c r="F52" s="411" t="str">
        <f>IF(F51="","",
IF(AND(F51="",I26=""),"",
IF(F51="Non","S/O",
IF(AND(F51="Oui",D61-F61&gt;0),"Non","Oui"))))</f>
        <v/>
      </c>
      <c r="G52" s="411" t="str">
        <f>IF(G51="","",
IF(AND(G51="",I27=""),"",
IF(G51="Non","S/O",
IF(AND(G51="Oui",D63-F63&gt;0),"Non","Oui"))))</f>
        <v/>
      </c>
      <c r="H52" s="411" t="str">
        <f>IF(H51="","",
IF(AND(H51="",I28=""),"",
IF(H51="Non","S/O",
IF(AND(H51="Oui",D65-F65&gt;0),"Non","Oui"))))</f>
        <v/>
      </c>
      <c r="I52" s="406"/>
      <c r="J52" s="406"/>
      <c r="K52" s="406"/>
      <c r="M52" s="359"/>
      <c r="N52" s="359"/>
      <c r="O52" s="359"/>
      <c r="P52" s="359"/>
      <c r="Q52" s="359"/>
      <c r="R52" s="359"/>
      <c r="S52" s="359"/>
      <c r="T52" s="359"/>
      <c r="U52" s="296"/>
      <c r="V52" s="296"/>
      <c r="W52" s="296"/>
      <c r="X52" s="296"/>
      <c r="Y52" s="296"/>
      <c r="Z52" s="296"/>
      <c r="AA52" s="359"/>
      <c r="AB52" s="359"/>
      <c r="AC52" s="359"/>
      <c r="AD52" s="359"/>
      <c r="AE52" s="359"/>
      <c r="AF52" s="359"/>
      <c r="AG52" s="359"/>
      <c r="AH52" s="359"/>
      <c r="AI52" s="359"/>
      <c r="AJ52" s="359"/>
      <c r="AK52" s="359"/>
      <c r="AL52" s="359"/>
      <c r="AM52" s="359"/>
      <c r="AN52" s="359"/>
    </row>
    <row r="53" spans="1:41" s="234" customFormat="1" ht="15.75" x14ac:dyDescent="0.2">
      <c r="A53" s="412"/>
      <c r="B53" s="412"/>
      <c r="C53" s="412"/>
      <c r="D53" s="412"/>
      <c r="E53" s="412"/>
      <c r="F53" s="412"/>
      <c r="G53" s="412"/>
      <c r="H53" s="412"/>
      <c r="I53" s="412"/>
      <c r="J53" s="412"/>
      <c r="K53" s="412"/>
      <c r="L53" s="332"/>
      <c r="M53" s="336"/>
      <c r="N53" s="359"/>
      <c r="O53" s="359"/>
      <c r="P53" s="359"/>
      <c r="Q53" s="359"/>
      <c r="R53" s="359"/>
      <c r="S53" s="359"/>
      <c r="T53" s="359"/>
      <c r="U53" s="359"/>
      <c r="V53" s="359"/>
      <c r="W53" s="359"/>
      <c r="X53" s="359"/>
      <c r="Y53" s="359"/>
      <c r="Z53" s="359"/>
      <c r="AA53" s="359"/>
      <c r="AB53" s="359"/>
      <c r="AC53" s="359"/>
      <c r="AD53" s="359"/>
      <c r="AE53" s="359"/>
      <c r="AF53" s="359"/>
      <c r="AG53" s="359"/>
      <c r="AH53" s="359"/>
      <c r="AI53" s="359"/>
      <c r="AJ53" s="359"/>
      <c r="AK53" s="359"/>
      <c r="AL53" s="359"/>
      <c r="AM53" s="359"/>
      <c r="AN53" s="359"/>
    </row>
    <row r="54" spans="1:41" s="234" customFormat="1" ht="19.5" customHeight="1" x14ac:dyDescent="0.2">
      <c r="A54" s="157" t="s">
        <v>158</v>
      </c>
      <c r="B54" s="413"/>
      <c r="C54" s="413"/>
      <c r="D54" s="413"/>
      <c r="E54" s="316"/>
      <c r="F54" s="316"/>
      <c r="G54" s="316"/>
      <c r="H54" s="316"/>
      <c r="I54" s="316"/>
      <c r="J54" s="316"/>
      <c r="K54" s="316"/>
      <c r="L54" s="332"/>
      <c r="M54" s="336"/>
      <c r="N54" s="336"/>
      <c r="O54" s="359"/>
      <c r="P54" s="359"/>
      <c r="Q54" s="359"/>
      <c r="R54" s="359"/>
      <c r="S54" s="359"/>
      <c r="T54" s="359"/>
      <c r="U54" s="359"/>
      <c r="V54" s="414" t="s">
        <v>181</v>
      </c>
      <c r="W54" s="414" t="s">
        <v>185</v>
      </c>
      <c r="X54" s="414"/>
      <c r="Y54" s="359"/>
      <c r="Z54" s="359"/>
      <c r="AA54" s="359"/>
      <c r="AB54" s="359"/>
      <c r="AC54" s="359"/>
      <c r="AD54" s="359"/>
      <c r="AE54" s="359"/>
      <c r="AF54" s="359"/>
      <c r="AG54" s="359"/>
      <c r="AH54" s="359"/>
      <c r="AI54" s="359"/>
      <c r="AJ54" s="359"/>
      <c r="AK54" s="359"/>
      <c r="AL54" s="359"/>
      <c r="AM54" s="359"/>
      <c r="AN54" s="359"/>
    </row>
    <row r="55" spans="1:41" s="360" customFormat="1" ht="20.100000000000001" customHeight="1" x14ac:dyDescent="0.2">
      <c r="A55" s="367" t="s">
        <v>12</v>
      </c>
      <c r="B55" s="415">
        <f>IF(AND($D23&lt;&gt;"",$E23=""),$D23,IF(AND($D23="",$E23&lt;&gt;""),$E23,IF(AND($D23="",$F23&lt;&gt;""),$F23,0)))</f>
        <v>0</v>
      </c>
      <c r="C55" s="416" t="s">
        <v>27</v>
      </c>
      <c r="D55" s="417">
        <f>$I$23</f>
        <v>0</v>
      </c>
      <c r="E55" s="416" t="s">
        <v>28</v>
      </c>
      <c r="F55" s="417">
        <f>IF(A69=4,84,72)</f>
        <v>72</v>
      </c>
      <c r="G55" s="416" t="s">
        <v>29</v>
      </c>
      <c r="H55" s="415">
        <f>IF(OR(X23=1,F23&gt;0,J23="International",C51="Non",AND(D23&gt;0,X23=0,K23="")),"S/O",
IF($I23&lt;F55,B55,
(B55/D55)*F55))</f>
        <v>0</v>
      </c>
      <c r="I55" s="294" t="s">
        <v>54</v>
      </c>
      <c r="J55" s="418"/>
      <c r="K55" s="419">
        <f>DATE(YEAR(G23),MONTH(G23)+F55,DAY(G23))</f>
        <v>2192</v>
      </c>
      <c r="L55" s="332"/>
      <c r="M55" s="336"/>
      <c r="N55" s="336"/>
      <c r="O55" s="359"/>
      <c r="P55" s="359"/>
      <c r="Q55" s="359"/>
      <c r="R55" s="359"/>
      <c r="S55" s="359"/>
      <c r="T55" s="359"/>
      <c r="U55" s="359"/>
      <c r="V55" s="420" t="b">
        <f>AND(D23&gt;0,J23="Canadien",K23="Non")</f>
        <v>0</v>
      </c>
      <c r="W55" s="421" t="str">
        <f>IF(X23&gt;0,"S/O",
IF(AND($D23&gt;0,K23="Oui"),"S/O (Distributeur apparenté au Requérant)",
IF(AND($D23&gt;0,$X23=0,$J23="Canadien",$K23=""),"S/O",
IF(AND($D23&gt;0,$X23=0,$J23="",$K23&lt;&gt;"Oui"),"S/O",
IF(AND($D23&gt;0,$X23=0,$J23="Canadien",$K23="Non"),"CMM totale (droits au Canada)",
IF(E23&gt;0,"Montant total des droits de diffusion",
IF(OR($J23="International",F23&gt;0),"S/O (droits à l'international)","")))))))</f>
        <v/>
      </c>
      <c r="Y55" s="359"/>
      <c r="Z55" s="359"/>
      <c r="AA55" s="359"/>
      <c r="AB55" s="359"/>
      <c r="AC55" s="359"/>
      <c r="AD55" s="359"/>
      <c r="AE55" s="359"/>
      <c r="AF55" s="359"/>
      <c r="AG55" s="359"/>
      <c r="AH55" s="359"/>
      <c r="AI55" s="359"/>
      <c r="AJ55" s="359"/>
      <c r="AK55" s="359"/>
      <c r="AL55" s="359"/>
      <c r="AM55" s="359"/>
      <c r="AN55" s="359"/>
      <c r="AO55" s="359"/>
    </row>
    <row r="56" spans="1:41" s="234" customFormat="1" ht="24.95" customHeight="1" x14ac:dyDescent="0.2">
      <c r="A56" s="422"/>
      <c r="B56" s="423" t="str">
        <f>W55</f>
        <v/>
      </c>
      <c r="C56" s="424"/>
      <c r="D56" s="425" t="s">
        <v>113</v>
      </c>
      <c r="E56" s="424"/>
      <c r="F56" s="425" t="s">
        <v>179</v>
      </c>
      <c r="G56" s="424"/>
      <c r="H56" s="423" t="s">
        <v>180</v>
      </c>
      <c r="I56" s="426"/>
      <c r="J56" s="393"/>
      <c r="K56" s="427"/>
      <c r="L56" s="332"/>
      <c r="M56" s="336"/>
      <c r="N56" s="336"/>
      <c r="O56" s="359"/>
      <c r="P56" s="359"/>
      <c r="Q56" s="359"/>
      <c r="R56" s="359"/>
      <c r="S56" s="359"/>
      <c r="T56" s="359"/>
      <c r="U56" s="359"/>
      <c r="V56" s="423"/>
      <c r="W56" s="414"/>
      <c r="X56" s="360"/>
      <c r="Y56" s="359"/>
      <c r="Z56" s="359"/>
      <c r="AA56" s="359"/>
      <c r="AB56" s="359"/>
      <c r="AC56" s="359"/>
      <c r="AD56" s="359"/>
      <c r="AE56" s="359"/>
      <c r="AF56" s="359"/>
      <c r="AG56" s="359"/>
      <c r="AH56" s="359"/>
      <c r="AI56" s="359"/>
      <c r="AJ56" s="359"/>
      <c r="AK56" s="359"/>
      <c r="AL56" s="359"/>
      <c r="AM56" s="359"/>
      <c r="AN56" s="359"/>
      <c r="AO56" s="359"/>
    </row>
    <row r="57" spans="1:41" s="234" customFormat="1" ht="20.100000000000001" customHeight="1" x14ac:dyDescent="0.2">
      <c r="A57" s="428" t="s">
        <v>13</v>
      </c>
      <c r="B57" s="415">
        <f>IF(AND($D24&lt;&gt;"",$E24=""),$D24,IF(AND($D24="",$E24&lt;&gt;""),$E24,IF(AND($D24="",$F24&lt;&gt;""),$F24,0)))</f>
        <v>0</v>
      </c>
      <c r="C57" s="416" t="s">
        <v>27</v>
      </c>
      <c r="D57" s="417">
        <f>$I$24</f>
        <v>0</v>
      </c>
      <c r="E57" s="416" t="s">
        <v>28</v>
      </c>
      <c r="F57" s="429">
        <f>IF((YEAR(K$55)-YEAR(X38))*12+MONTH(K$55)-MONTH(X38)&lt;0,0,(YEAR(K$55)-YEAR(X38))*12+MONTH(K$55)-MONTH(X38))</f>
        <v>71</v>
      </c>
      <c r="G57" s="416" t="s">
        <v>29</v>
      </c>
      <c r="H57" s="415">
        <f>IF(OR(X24=1,F24&gt;0,J24="International",D51="Non",AND(D24&gt;0,X24=0,K24="")),"S/O",
IF($I24&lt;F57,B57,
(B57/D57)*F57))</f>
        <v>0</v>
      </c>
      <c r="I57" s="430"/>
      <c r="J57" s="430"/>
      <c r="K57" s="431"/>
      <c r="L57" s="332"/>
      <c r="M57" s="336"/>
      <c r="N57" s="336"/>
      <c r="O57" s="359"/>
      <c r="P57" s="359"/>
      <c r="Q57" s="359"/>
      <c r="R57" s="359"/>
      <c r="S57" s="359"/>
      <c r="T57" s="359"/>
      <c r="U57" s="359"/>
      <c r="V57" s="420" t="b">
        <f>AND(D24&gt;0,J24="Canadien",K24="Non")</f>
        <v>0</v>
      </c>
      <c r="W57" s="421" t="str">
        <f>IF(X24&gt;0,"S/O",
IF(AND($D24&gt;0,K24="Oui"),"S/O (Distributeur apparenté au Requérant)",
IF(AND($D24&gt;0,$X24=0,$J24="Canadien",$K24=""),"S/O",
IF(AND($D24&gt;0,$X24=0,$J24="",$K24&lt;&gt;"Oui"),"S/O",
IF(AND($D24&gt;0,$X24=0,$J24="Canadien",$K24="Non"),"CMM totale (droits au Canada)",
IF(E24&gt;0,"Montant total des droits de diffusion",
IF(OR($J24="International",F24&gt;0),"S/O (droits à l'international)","")))))))</f>
        <v/>
      </c>
      <c r="X57" s="360"/>
      <c r="Y57" s="359"/>
      <c r="Z57" s="359"/>
      <c r="AA57" s="359"/>
      <c r="AB57" s="359"/>
      <c r="AC57" s="359"/>
      <c r="AD57" s="359"/>
      <c r="AE57" s="359"/>
      <c r="AF57" s="359"/>
      <c r="AG57" s="359"/>
      <c r="AH57" s="359"/>
      <c r="AI57" s="359"/>
      <c r="AJ57" s="359"/>
      <c r="AK57" s="359"/>
      <c r="AL57" s="359"/>
      <c r="AM57" s="359"/>
      <c r="AN57" s="359"/>
      <c r="AO57" s="359"/>
    </row>
    <row r="58" spans="1:41" s="234" customFormat="1" ht="24.95" customHeight="1" x14ac:dyDescent="0.2">
      <c r="A58" s="432"/>
      <c r="B58" s="423" t="str">
        <f>W57</f>
        <v/>
      </c>
      <c r="C58" s="433"/>
      <c r="D58" s="425" t="s">
        <v>113</v>
      </c>
      <c r="E58" s="433"/>
      <c r="F58" s="425" t="s">
        <v>179</v>
      </c>
      <c r="G58" s="424"/>
      <c r="H58" s="423" t="s">
        <v>180</v>
      </c>
      <c r="I58" s="393"/>
      <c r="J58" s="393"/>
      <c r="K58" s="427"/>
      <c r="L58" s="332"/>
      <c r="M58" s="336"/>
      <c r="N58" s="336"/>
      <c r="O58" s="359"/>
      <c r="P58" s="359"/>
      <c r="Q58" s="359"/>
      <c r="R58" s="359"/>
      <c r="S58" s="359"/>
      <c r="T58" s="359"/>
      <c r="U58" s="359"/>
      <c r="V58" s="423"/>
      <c r="W58" s="414"/>
      <c r="X58" s="360"/>
      <c r="Y58" s="359"/>
      <c r="Z58" s="359"/>
      <c r="AA58" s="359"/>
      <c r="AB58" s="359"/>
      <c r="AC58" s="359"/>
      <c r="AD58" s="359"/>
      <c r="AE58" s="359"/>
      <c r="AF58" s="359"/>
      <c r="AG58" s="359"/>
      <c r="AH58" s="359"/>
      <c r="AI58" s="359"/>
      <c r="AJ58" s="359"/>
      <c r="AK58" s="359"/>
      <c r="AL58" s="359"/>
      <c r="AM58" s="359"/>
      <c r="AN58" s="359"/>
      <c r="AO58" s="359"/>
    </row>
    <row r="59" spans="1:41" s="234" customFormat="1" ht="20.100000000000001" customHeight="1" x14ac:dyDescent="0.2">
      <c r="A59" s="428" t="s">
        <v>14</v>
      </c>
      <c r="B59" s="415">
        <f>IF(AND($D25&lt;&gt;"",$E25=""),$D25,IF(AND($D25="",$E25&lt;&gt;""),$E25,IF(AND($D25="",$F25&lt;&gt;""),$F25,0)))</f>
        <v>0</v>
      </c>
      <c r="C59" s="416" t="s">
        <v>27</v>
      </c>
      <c r="D59" s="417">
        <f>$I$25</f>
        <v>0</v>
      </c>
      <c r="E59" s="416" t="s">
        <v>28</v>
      </c>
      <c r="F59" s="429">
        <f>IF((YEAR(K$55)-YEAR(X39))*12+MONTH(K$55)-MONTH(X39)&lt;0,0,(YEAR(K$55)-YEAR(X39))*12+MONTH(K$55)-MONTH(X39))</f>
        <v>71</v>
      </c>
      <c r="G59" s="416" t="s">
        <v>29</v>
      </c>
      <c r="H59" s="415">
        <f>IF(OR(X25=1,F25&gt;0,J25="International",E51="Non",AND(D25&gt;0,X25=0,K25="")),"S/O",
IF($I25&lt;F59,B59,
(B59/D59)*F59))</f>
        <v>0</v>
      </c>
      <c r="I59" s="430"/>
      <c r="J59" s="430"/>
      <c r="K59" s="431"/>
      <c r="L59" s="332"/>
      <c r="M59" s="336"/>
      <c r="N59" s="336"/>
      <c r="O59" s="359"/>
      <c r="P59" s="359"/>
      <c r="Q59" s="359"/>
      <c r="R59" s="359"/>
      <c r="S59" s="359"/>
      <c r="T59" s="359"/>
      <c r="U59" s="359"/>
      <c r="V59" s="420" t="b">
        <f>AND(D25&gt;0,J25="Canadien",K25="Non")</f>
        <v>0</v>
      </c>
      <c r="W59" s="421" t="str">
        <f>IF(X25&gt;0,"S/O",
IF(AND($D25&gt;0,K25="Oui"),"S/O (Distributeur apparenté au Requérant)",
IF(AND($D25&gt;0,$X25=0,$J25="Canadien",$K25=""),"S/O",
IF(AND($D25&gt;0,$X25=0,$J25="",$K25&lt;&gt;""),"S/O",
IF(AND($D25&gt;0,$X25=0,$J25="Canadien",$K25="Non"),"CMM totale (droits au Canada)",
IF(E25&gt;0,"Montant total des droits de diffusion",
IF(OR($J25="International",F25&gt;0),"S/O (droits à l'international)","")))))))</f>
        <v/>
      </c>
      <c r="X59" s="360"/>
      <c r="Y59" s="359"/>
      <c r="Z59" s="359"/>
      <c r="AA59" s="359"/>
      <c r="AB59" s="359"/>
      <c r="AC59" s="359"/>
      <c r="AD59" s="359"/>
      <c r="AE59" s="359"/>
      <c r="AF59" s="359"/>
      <c r="AG59" s="359"/>
      <c r="AH59" s="359"/>
      <c r="AI59" s="359"/>
      <c r="AJ59" s="359"/>
      <c r="AK59" s="359"/>
      <c r="AL59" s="359"/>
      <c r="AM59" s="359"/>
      <c r="AN59" s="359"/>
      <c r="AO59" s="359"/>
    </row>
    <row r="60" spans="1:41" s="234" customFormat="1" ht="24.95" customHeight="1" x14ac:dyDescent="0.2">
      <c r="A60" s="434"/>
      <c r="B60" s="423" t="str">
        <f>W59</f>
        <v/>
      </c>
      <c r="C60" s="433"/>
      <c r="D60" s="425" t="s">
        <v>113</v>
      </c>
      <c r="E60" s="433"/>
      <c r="F60" s="425" t="s">
        <v>179</v>
      </c>
      <c r="G60" s="424"/>
      <c r="H60" s="423" t="s">
        <v>180</v>
      </c>
      <c r="I60" s="393"/>
      <c r="J60" s="393"/>
      <c r="K60" s="427"/>
      <c r="L60" s="332"/>
      <c r="M60" s="336"/>
      <c r="N60" s="336"/>
      <c r="O60" s="359"/>
      <c r="P60" s="359"/>
      <c r="Q60" s="359"/>
      <c r="R60" s="359"/>
      <c r="S60" s="359"/>
      <c r="T60" s="359"/>
      <c r="U60" s="359"/>
      <c r="V60" s="423"/>
      <c r="W60" s="414"/>
      <c r="X60" s="360"/>
      <c r="Y60" s="359"/>
      <c r="Z60" s="359"/>
      <c r="AA60" s="359"/>
      <c r="AB60" s="359"/>
      <c r="AC60" s="359"/>
      <c r="AD60" s="359"/>
      <c r="AE60" s="359"/>
      <c r="AF60" s="359"/>
      <c r="AG60" s="359"/>
      <c r="AH60" s="359"/>
      <c r="AI60" s="359"/>
      <c r="AJ60" s="359"/>
      <c r="AK60" s="359"/>
      <c r="AL60" s="359"/>
      <c r="AM60" s="359"/>
      <c r="AN60" s="359"/>
      <c r="AO60" s="359"/>
    </row>
    <row r="61" spans="1:41" s="234" customFormat="1" ht="20.100000000000001" customHeight="1" x14ac:dyDescent="0.2">
      <c r="A61" s="428" t="s">
        <v>15</v>
      </c>
      <c r="B61" s="415">
        <f>IF(AND($D26&lt;&gt;"",$E26=""),$D26,IF(AND($D26="",$E26&lt;&gt;""),$E26,IF(AND($D26="",$F26&lt;&gt;""),$F26,0)))</f>
        <v>0</v>
      </c>
      <c r="C61" s="416" t="s">
        <v>27</v>
      </c>
      <c r="D61" s="429">
        <f>$I$26</f>
        <v>0</v>
      </c>
      <c r="E61" s="416" t="s">
        <v>28</v>
      </c>
      <c r="F61" s="429">
        <f>IF((YEAR(K$55)-YEAR(X40))*12+MONTH(K$55)-MONTH(X40)&lt;0,0,(YEAR(K$55)-YEAR(X40))*12+MONTH(K$55)-MONTH(X40))</f>
        <v>71</v>
      </c>
      <c r="G61" s="416" t="s">
        <v>29</v>
      </c>
      <c r="H61" s="415">
        <f>IF(OR(X26=1,F26&gt;0,J26="International",F51="Non",AND(D26&gt;0,X26=0,K26="")),"S/O",
IF($I26&lt;F61,B61,
(B61/D61)*F61))</f>
        <v>0</v>
      </c>
      <c r="I61" s="430"/>
      <c r="J61" s="430"/>
      <c r="K61" s="431"/>
      <c r="L61" s="332"/>
      <c r="M61" s="336"/>
      <c r="N61" s="336"/>
      <c r="O61" s="359"/>
      <c r="P61" s="359"/>
      <c r="Q61" s="359"/>
      <c r="R61" s="359"/>
      <c r="S61" s="359"/>
      <c r="T61" s="359"/>
      <c r="U61" s="359"/>
      <c r="V61" s="420" t="b">
        <f>AND(D26&gt;0,J26="Canadien",K26="Non")</f>
        <v>0</v>
      </c>
      <c r="W61" s="421" t="str">
        <f>IF(X26&gt;0,"S/O",
IF(AND($D26&gt;0,K26="Oui"),"S/O (Distributeur apparenté au Requérant)",
IF(AND($D26&gt;0,$X26=0,$J26="Canadien",$K26=""),"S/O",
IF(AND($D26&gt;0,$X26=0,$J26="",$K26&lt;&gt;"Oui"),"S/O",
IF(AND($D26&gt;0,$X26=0,$J26="Canadien",$K26="Non"),"CMM totale (droits au Canada)",
IF(E26&gt;0,"Montant total des droits de diffusion",
IF(OR($J26="International",F26&gt;0),"S/O (droits à l'international)","")))))))</f>
        <v/>
      </c>
      <c r="Y61" s="359"/>
      <c r="Z61" s="359"/>
      <c r="AA61" s="359"/>
      <c r="AB61" s="359"/>
      <c r="AC61" s="359"/>
      <c r="AD61" s="359"/>
      <c r="AE61" s="359"/>
      <c r="AF61" s="359"/>
      <c r="AG61" s="359"/>
      <c r="AH61" s="359"/>
      <c r="AI61" s="359"/>
      <c r="AJ61" s="359"/>
      <c r="AK61" s="359"/>
      <c r="AL61" s="359"/>
      <c r="AM61" s="359"/>
      <c r="AN61" s="359"/>
      <c r="AO61" s="359"/>
    </row>
    <row r="62" spans="1:41" s="234" customFormat="1" ht="24.95" customHeight="1" x14ac:dyDescent="0.2">
      <c r="A62" s="422"/>
      <c r="B62" s="423" t="str">
        <f>$W61</f>
        <v/>
      </c>
      <c r="C62" s="433"/>
      <c r="D62" s="425" t="s">
        <v>113</v>
      </c>
      <c r="E62" s="433"/>
      <c r="F62" s="425" t="s">
        <v>179</v>
      </c>
      <c r="G62" s="424"/>
      <c r="H62" s="423" t="s">
        <v>180</v>
      </c>
      <c r="I62" s="393"/>
      <c r="J62" s="393"/>
      <c r="K62" s="427"/>
      <c r="L62" s="332"/>
      <c r="M62" s="336"/>
      <c r="N62" s="336"/>
      <c r="O62" s="359"/>
      <c r="P62" s="359"/>
      <c r="Q62" s="359"/>
      <c r="R62" s="359"/>
      <c r="S62" s="359"/>
      <c r="T62" s="359"/>
      <c r="U62" s="359"/>
      <c r="V62" s="423"/>
      <c r="W62" s="361"/>
      <c r="X62" s="359"/>
      <c r="Y62" s="359"/>
      <c r="Z62" s="359"/>
      <c r="AA62" s="359"/>
      <c r="AB62" s="359"/>
      <c r="AC62" s="359"/>
      <c r="AD62" s="359"/>
      <c r="AE62" s="359"/>
      <c r="AF62" s="359"/>
      <c r="AG62" s="359"/>
      <c r="AH62" s="359"/>
      <c r="AI62" s="359"/>
      <c r="AJ62" s="359"/>
      <c r="AK62" s="359"/>
      <c r="AL62" s="359"/>
      <c r="AM62" s="359"/>
      <c r="AN62" s="359"/>
      <c r="AO62" s="359"/>
    </row>
    <row r="63" spans="1:41" s="234" customFormat="1" ht="20.100000000000001" customHeight="1" x14ac:dyDescent="0.2">
      <c r="A63" s="428" t="s">
        <v>16</v>
      </c>
      <c r="B63" s="415">
        <f>IF(AND($D27&lt;&gt;"",$E27=""),$D27,IF(AND($D27="",$E27&lt;&gt;""),$E27,IF(AND($D27="",$F27&lt;&gt;""),$F27,0)))</f>
        <v>0</v>
      </c>
      <c r="C63" s="416" t="s">
        <v>27</v>
      </c>
      <c r="D63" s="429">
        <f>$I$27</f>
        <v>0</v>
      </c>
      <c r="E63" s="416" t="s">
        <v>28</v>
      </c>
      <c r="F63" s="429">
        <f>IF((YEAR(K$55)-YEAR(X41))*12+MONTH(K$55)-MONTH(X41)&lt;0,0,(YEAR(K$55)-YEAR(X41))*12+MONTH(K$55)-MONTH(X41))</f>
        <v>71</v>
      </c>
      <c r="G63" s="416" t="s">
        <v>29</v>
      </c>
      <c r="H63" s="415">
        <f>IF(OR(X27=1,F27&gt;0,J27="International",G51="Non",AND(D27&gt;0,X27=0,K27="")),"S/O",
IF($I27&lt;F63,B63,
(B63/D63)*F63))</f>
        <v>0</v>
      </c>
      <c r="I63" s="430"/>
      <c r="J63" s="430"/>
      <c r="K63" s="431"/>
      <c r="L63" s="332"/>
      <c r="M63" s="336"/>
      <c r="N63" s="336"/>
      <c r="O63" s="359"/>
      <c r="P63" s="359"/>
      <c r="Q63" s="359"/>
      <c r="R63" s="359"/>
      <c r="S63" s="359"/>
      <c r="T63" s="359"/>
      <c r="U63" s="359"/>
      <c r="V63" s="420" t="b">
        <f>AND(D27&gt;0,J27="Canadien",K27="Non")</f>
        <v>0</v>
      </c>
      <c r="W63" s="421" t="str">
        <f>IF(X27&gt;0,"S/O",
IF(AND($D27&gt;0,K27="Oui"),"S/O (Distributeur apparenté au Requérant)",
IF(AND($D27&gt;0,$X27=0,$J27="Canadien",$K27=""),"S/O",
IF(AND($D27&gt;0,$X27=0,$J27="",$K27&lt;&gt;"Oui"),"S/O",
IF(AND($D27&gt;0,$X27=0,$J27="Canadien",$K27="Non"),"CMM totale (droits au Canada)",
IF(E27&gt;0,"Montant total des droits de diffusion",
IF(OR($J27="International",F27&gt;0),"S/O (droits à l'international)","")))))))</f>
        <v/>
      </c>
      <c r="Y63" s="359"/>
      <c r="Z63" s="359"/>
      <c r="AA63" s="359"/>
      <c r="AB63" s="359"/>
      <c r="AC63" s="359"/>
      <c r="AD63" s="359"/>
      <c r="AE63" s="359"/>
      <c r="AF63" s="359"/>
      <c r="AG63" s="359"/>
      <c r="AH63" s="359"/>
      <c r="AI63" s="359"/>
      <c r="AJ63" s="359"/>
      <c r="AK63" s="359"/>
      <c r="AL63" s="359"/>
      <c r="AM63" s="359"/>
      <c r="AN63" s="359"/>
      <c r="AO63" s="359"/>
    </row>
    <row r="64" spans="1:41" s="234" customFormat="1" ht="24.95" customHeight="1" x14ac:dyDescent="0.2">
      <c r="A64" s="432"/>
      <c r="B64" s="423" t="str">
        <f>$W63</f>
        <v/>
      </c>
      <c r="C64" s="433"/>
      <c r="D64" s="425" t="s">
        <v>113</v>
      </c>
      <c r="E64" s="433"/>
      <c r="F64" s="425" t="s">
        <v>179</v>
      </c>
      <c r="G64" s="424"/>
      <c r="H64" s="423" t="s">
        <v>180</v>
      </c>
      <c r="I64" s="393"/>
      <c r="J64" s="393"/>
      <c r="K64" s="427"/>
      <c r="L64" s="332"/>
      <c r="M64" s="336"/>
      <c r="N64" s="336"/>
      <c r="O64" s="359"/>
      <c r="P64" s="359"/>
      <c r="Q64" s="359"/>
      <c r="R64" s="359"/>
      <c r="S64" s="359"/>
      <c r="T64" s="359"/>
      <c r="U64" s="359"/>
      <c r="V64" s="423"/>
      <c r="W64" s="361"/>
      <c r="X64" s="359"/>
      <c r="Y64" s="359"/>
      <c r="Z64" s="359"/>
      <c r="AA64" s="359"/>
      <c r="AB64" s="359"/>
      <c r="AC64" s="359"/>
      <c r="AD64" s="359"/>
      <c r="AE64" s="359"/>
      <c r="AF64" s="359"/>
      <c r="AG64" s="359"/>
      <c r="AH64" s="359"/>
      <c r="AI64" s="359"/>
      <c r="AJ64" s="359"/>
      <c r="AK64" s="359"/>
      <c r="AL64" s="359"/>
      <c r="AM64" s="359"/>
      <c r="AN64" s="359"/>
      <c r="AO64" s="359"/>
    </row>
    <row r="65" spans="1:42" s="234" customFormat="1" ht="20.100000000000001" customHeight="1" x14ac:dyDescent="0.2">
      <c r="A65" s="428" t="s">
        <v>17</v>
      </c>
      <c r="B65" s="415">
        <f>IF(AND($D28&lt;&gt;"",$E28=""),$D28,IF(AND($D28="",$E28&lt;&gt;""),$E28,IF(AND($D28="",$F28&lt;&gt;""),$F28,0)))</f>
        <v>0</v>
      </c>
      <c r="C65" s="416" t="s">
        <v>27</v>
      </c>
      <c r="D65" s="429">
        <f>$I$28</f>
        <v>0</v>
      </c>
      <c r="E65" s="416" t="s">
        <v>28</v>
      </c>
      <c r="F65" s="429">
        <f>IF((YEAR(K$55)-YEAR(X42))*12+MONTH(K$55)-MONTH(X42)&lt;0,0,(YEAR(K$55)-YEAR(X42))*12+MONTH(K$55)-MONTH(X42))</f>
        <v>71</v>
      </c>
      <c r="G65" s="416" t="s">
        <v>29</v>
      </c>
      <c r="H65" s="415">
        <f>IF(OR(X28=1,F28&gt;0,J28="International",H51="Non",AND(D28&gt;0,X28=0,K28="")),"S/O",
IF($I28&lt;F65,B65,
(B65/D65)*F65))</f>
        <v>0</v>
      </c>
      <c r="I65" s="430"/>
      <c r="J65" s="430"/>
      <c r="K65" s="431"/>
      <c r="L65" s="332"/>
      <c r="M65" s="336"/>
      <c r="N65" s="336"/>
      <c r="O65" s="359"/>
      <c r="P65" s="359"/>
      <c r="Q65" s="359"/>
      <c r="R65" s="359"/>
      <c r="S65" s="359"/>
      <c r="T65" s="359"/>
      <c r="U65" s="359"/>
      <c r="V65" s="420" t="b">
        <f>AND(D28&gt;0,J28="Canadien",K28="Non")</f>
        <v>0</v>
      </c>
      <c r="W65" s="421" t="str">
        <f>IF(X28&gt;0,"S/O",
IF(AND($D28&gt;0,K28="Oui"),"S/O (Distributeur apparenté au Requérant)",
IF(AND($D28&gt;0,$X28=0,$J28="Canadien",$K28=""),"S/O",
IF(AND($D28&gt;0,$X28=0,$J28="",$K28&lt;&gt;"Oui"),"S/O",
IF(AND($D28&gt;0,$X28=0,$J28="Canadien",$K28="Non"),"CMM totale (droits au Canada)",
IF(E28&gt;0,"Montant total des droits de diffusion",
IF(OR($J28="International",F28&gt;0),"S/O (droits à l'international)","")))))))</f>
        <v/>
      </c>
      <c r="X65" s="359"/>
      <c r="Y65" s="359"/>
      <c r="Z65" s="359"/>
      <c r="AA65" s="359"/>
      <c r="AB65" s="359"/>
      <c r="AC65" s="359"/>
      <c r="AD65" s="359"/>
      <c r="AE65" s="359"/>
      <c r="AF65" s="359"/>
      <c r="AG65" s="359"/>
      <c r="AH65" s="359"/>
      <c r="AI65" s="359"/>
      <c r="AJ65" s="359"/>
      <c r="AK65" s="359"/>
      <c r="AL65" s="359"/>
      <c r="AM65" s="359"/>
      <c r="AN65" s="359"/>
      <c r="AO65" s="359"/>
    </row>
    <row r="66" spans="1:42" s="234" customFormat="1" ht="24.95" customHeight="1" x14ac:dyDescent="0.2">
      <c r="A66" s="435"/>
      <c r="B66" s="436" t="str">
        <f>$W65</f>
        <v/>
      </c>
      <c r="C66" s="430"/>
      <c r="D66" s="437" t="s">
        <v>113</v>
      </c>
      <c r="E66" s="430"/>
      <c r="F66" s="437" t="s">
        <v>179</v>
      </c>
      <c r="G66" s="416"/>
      <c r="H66" s="436" t="s">
        <v>180</v>
      </c>
      <c r="I66" s="430"/>
      <c r="J66" s="430"/>
      <c r="K66" s="431"/>
      <c r="L66" s="332"/>
      <c r="M66" s="336"/>
      <c r="N66" s="336"/>
      <c r="O66" s="359"/>
      <c r="P66" s="359"/>
      <c r="Q66" s="359"/>
      <c r="R66" s="359"/>
      <c r="S66" s="359"/>
      <c r="T66" s="359"/>
      <c r="U66" s="359"/>
      <c r="V66" s="360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  <c r="AL66" s="359"/>
      <c r="AM66" s="359"/>
      <c r="AN66" s="359"/>
      <c r="AO66" s="359"/>
    </row>
    <row r="67" spans="1:42" s="234" customFormat="1" ht="15.75" x14ac:dyDescent="0.2">
      <c r="A67" s="359"/>
      <c r="B67" s="359"/>
      <c r="C67" s="359"/>
      <c r="D67" s="359"/>
      <c r="E67" s="359"/>
      <c r="F67" s="359"/>
      <c r="G67" s="359"/>
      <c r="H67" s="359"/>
      <c r="I67" s="359"/>
      <c r="J67" s="359"/>
      <c r="K67" s="359"/>
      <c r="L67" s="359"/>
      <c r="M67" s="336"/>
      <c r="N67" s="336"/>
      <c r="O67" s="359"/>
      <c r="P67" s="359"/>
      <c r="Q67" s="359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  <c r="AL67" s="359"/>
      <c r="AM67" s="359"/>
      <c r="AN67" s="359"/>
      <c r="AO67" s="359"/>
    </row>
    <row r="68" spans="1:42" s="234" customFormat="1" ht="20.100000000000001" customHeight="1" x14ac:dyDescent="0.2">
      <c r="A68" s="438" t="s">
        <v>72</v>
      </c>
      <c r="B68" s="439"/>
      <c r="C68" s="332"/>
      <c r="D68" s="332"/>
      <c r="E68" s="332"/>
      <c r="F68" s="332"/>
      <c r="G68" s="332"/>
      <c r="H68" s="332"/>
      <c r="I68" s="332"/>
      <c r="J68" s="332"/>
      <c r="K68" s="332"/>
      <c r="L68" s="332"/>
      <c r="M68" s="359"/>
      <c r="N68" s="336"/>
      <c r="O68" s="359"/>
      <c r="P68" s="359"/>
      <c r="Q68" s="359"/>
      <c r="R68" s="359"/>
      <c r="S68" s="359"/>
      <c r="T68" s="359"/>
      <c r="U68" s="425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</row>
    <row r="69" spans="1:42" s="234" customFormat="1" ht="54.95" customHeight="1" x14ac:dyDescent="0.2">
      <c r="A69" s="440">
        <v>1</v>
      </c>
      <c r="B69" s="93" t="s">
        <v>55</v>
      </c>
      <c r="C69" s="82" t="s">
        <v>56</v>
      </c>
      <c r="D69" s="82" t="s">
        <v>57</v>
      </c>
      <c r="E69" s="83" t="str">
        <f>J35</f>
        <v>Total pour les déclencheurs admissibles</v>
      </c>
      <c r="F69" s="83" t="s">
        <v>58</v>
      </c>
      <c r="G69" s="83" t="s">
        <v>59</v>
      </c>
      <c r="H69" s="441" t="s">
        <v>156</v>
      </c>
      <c r="I69" s="442"/>
      <c r="J69" s="443"/>
      <c r="K69" s="444"/>
      <c r="M69" s="359"/>
      <c r="N69" s="359"/>
      <c r="O69" s="359"/>
      <c r="P69" s="359"/>
      <c r="Q69" s="359"/>
      <c r="R69" s="359"/>
      <c r="S69" s="359"/>
      <c r="T69" s="359"/>
      <c r="U69" s="425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  <c r="AL69" s="359"/>
      <c r="AM69" s="359"/>
      <c r="AN69" s="359"/>
      <c r="AO69" s="359"/>
      <c r="AP69" s="359"/>
    </row>
    <row r="70" spans="1:42" s="234" customFormat="1" ht="15.75" hidden="1" x14ac:dyDescent="0.2">
      <c r="A70" s="445"/>
      <c r="B70" s="332"/>
      <c r="C70" s="332"/>
      <c r="D70" s="332"/>
      <c r="F70" s="332"/>
      <c r="G70" s="332"/>
      <c r="H70" s="446"/>
      <c r="I70" s="442" t="s">
        <v>135</v>
      </c>
      <c r="J70" s="447" t="s">
        <v>45</v>
      </c>
      <c r="K70" s="447"/>
      <c r="M70" s="359"/>
      <c r="N70" s="359"/>
      <c r="O70" s="359"/>
      <c r="P70" s="359"/>
      <c r="Q70" s="359"/>
      <c r="R70" s="359"/>
      <c r="S70" s="359"/>
      <c r="T70" s="359"/>
      <c r="U70" s="425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  <c r="AL70" s="359"/>
      <c r="AM70" s="359"/>
      <c r="AN70" s="359"/>
      <c r="AO70" s="359"/>
      <c r="AP70" s="359"/>
    </row>
    <row r="71" spans="1:42" s="234" customFormat="1" ht="15.75" hidden="1" x14ac:dyDescent="0.2">
      <c r="A71" s="445"/>
      <c r="B71" s="332"/>
      <c r="C71" s="332"/>
      <c r="D71" s="332"/>
      <c r="F71" s="332"/>
      <c r="G71" s="332"/>
      <c r="H71" s="446"/>
      <c r="I71" s="440" t="s">
        <v>95</v>
      </c>
      <c r="J71" s="448" t="s">
        <v>62</v>
      </c>
      <c r="K71" s="449" t="s">
        <v>73</v>
      </c>
      <c r="M71" s="359"/>
      <c r="N71" s="359"/>
      <c r="O71" s="359"/>
      <c r="P71" s="359"/>
      <c r="Q71" s="359"/>
      <c r="R71" s="359"/>
      <c r="S71" s="359"/>
      <c r="T71" s="359"/>
      <c r="U71" s="425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  <c r="AL71" s="359"/>
      <c r="AM71" s="359"/>
      <c r="AN71" s="359"/>
      <c r="AO71" s="359"/>
      <c r="AP71" s="359"/>
    </row>
    <row r="72" spans="1:42" s="360" customFormat="1" ht="15.75" hidden="1" x14ac:dyDescent="0.2">
      <c r="A72" s="445"/>
      <c r="B72" s="332"/>
      <c r="C72" s="332"/>
      <c r="D72" s="332"/>
      <c r="F72" s="332"/>
      <c r="G72" s="332"/>
      <c r="H72" s="446"/>
      <c r="I72" s="442"/>
      <c r="J72" s="440"/>
      <c r="K72" s="450" t="s">
        <v>60</v>
      </c>
      <c r="M72" s="359"/>
      <c r="N72" s="359"/>
      <c r="O72" s="359"/>
      <c r="P72" s="359"/>
      <c r="Q72" s="359"/>
      <c r="R72" s="359"/>
      <c r="S72" s="359"/>
      <c r="T72" s="359"/>
      <c r="U72" s="425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59"/>
      <c r="AK72" s="359"/>
      <c r="AL72" s="359"/>
      <c r="AM72" s="359"/>
      <c r="AN72" s="359"/>
      <c r="AO72" s="359"/>
      <c r="AP72" s="359"/>
    </row>
    <row r="73" spans="1:42" s="360" customFormat="1" ht="15.75" hidden="1" x14ac:dyDescent="0.2">
      <c r="A73" s="445"/>
      <c r="B73" s="332"/>
      <c r="C73" s="332"/>
      <c r="D73" s="332"/>
      <c r="F73" s="332"/>
      <c r="G73" s="332"/>
      <c r="H73" s="446"/>
      <c r="I73" s="447"/>
      <c r="J73" s="451"/>
      <c r="K73" s="452" t="s">
        <v>76</v>
      </c>
      <c r="M73" s="359"/>
      <c r="N73" s="359"/>
      <c r="O73" s="359"/>
      <c r="P73" s="359"/>
      <c r="Q73" s="359"/>
      <c r="R73" s="359"/>
      <c r="S73" s="359"/>
      <c r="T73" s="359"/>
      <c r="U73" s="425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59"/>
      <c r="AJ73" s="359"/>
      <c r="AK73" s="359"/>
      <c r="AL73" s="359"/>
      <c r="AM73" s="359"/>
      <c r="AN73" s="359"/>
      <c r="AO73" s="359"/>
      <c r="AP73" s="359"/>
    </row>
    <row r="74" spans="1:42" s="360" customFormat="1" ht="30" customHeight="1" x14ac:dyDescent="0.2">
      <c r="A74" s="449"/>
      <c r="B74" s="411" t="s">
        <v>142</v>
      </c>
      <c r="C74" s="453" t="s">
        <v>117</v>
      </c>
      <c r="D74" s="85" t="str">
        <f>IF(C16&gt;0,ROUND(($E$5*5%),0),"S/O")</f>
        <v>S/O</v>
      </c>
      <c r="E74" s="85" t="str">
        <f>IF(D74="S/O","S/O",J43)</f>
        <v>S/O</v>
      </c>
      <c r="F74" s="86" t="str">
        <f>IF(D74="S/O","S/O",IF(J43&gt;=D74,"Oui","Non"))</f>
        <v>S/O</v>
      </c>
      <c r="G74" s="85" t="str">
        <f>IF(F74="S/O","S/O",ROUND(J43-D74,0))</f>
        <v>S/O</v>
      </c>
      <c r="H74" s="213" t="str">
        <f>IF(F74="S/O","S/O",IF(AND(A$69=3,F$29&gt;0,N(G43)+N(H43)&gt;=75%*N(D74)),N(D74)*25%,0))</f>
        <v>S/O</v>
      </c>
      <c r="I74" s="440"/>
      <c r="J74" s="454"/>
      <c r="K74" s="452" t="s">
        <v>61</v>
      </c>
      <c r="M74" s="359"/>
      <c r="N74" s="359"/>
      <c r="O74" s="359"/>
      <c r="P74" s="359"/>
      <c r="Q74" s="359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59"/>
      <c r="AJ74" s="359"/>
      <c r="AK74" s="359"/>
      <c r="AL74" s="359"/>
      <c r="AM74" s="359"/>
      <c r="AN74" s="359"/>
      <c r="AO74" s="359"/>
      <c r="AP74" s="359"/>
    </row>
    <row r="75" spans="1:42" s="360" customFormat="1" ht="18" customHeight="1" x14ac:dyDescent="0.2">
      <c r="A75" s="332"/>
      <c r="B75" s="332"/>
      <c r="C75" s="332"/>
      <c r="D75" s="332"/>
      <c r="E75" s="332"/>
      <c r="F75" s="332"/>
      <c r="G75" s="332"/>
      <c r="H75" s="332"/>
      <c r="I75" s="455"/>
      <c r="J75" s="456"/>
      <c r="M75" s="359"/>
      <c r="N75" s="359"/>
      <c r="O75" s="359"/>
      <c r="P75" s="359"/>
      <c r="Q75" s="359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59"/>
      <c r="AL75" s="359"/>
      <c r="AM75" s="359"/>
      <c r="AN75" s="359"/>
      <c r="AO75" s="359"/>
      <c r="AP75" s="359"/>
    </row>
    <row r="76" spans="1:42" s="360" customFormat="1" ht="18" hidden="1" customHeight="1" x14ac:dyDescent="0.2">
      <c r="A76" s="332"/>
      <c r="B76" s="332"/>
      <c r="C76" s="332"/>
      <c r="D76" s="332"/>
      <c r="E76" s="332"/>
      <c r="F76" s="332"/>
      <c r="G76" s="332"/>
      <c r="H76" s="332"/>
      <c r="I76" s="457"/>
      <c r="J76" s="455"/>
      <c r="K76" s="455"/>
      <c r="M76" s="359"/>
      <c r="N76" s="359"/>
      <c r="O76" s="359"/>
      <c r="P76" s="359"/>
      <c r="Q76" s="359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59"/>
      <c r="AK76" s="359"/>
      <c r="AL76" s="359"/>
      <c r="AM76" s="359"/>
      <c r="AN76" s="359"/>
      <c r="AO76" s="359"/>
      <c r="AP76" s="359"/>
    </row>
    <row r="77" spans="1:42" s="360" customFormat="1" ht="18" hidden="1" customHeight="1" x14ac:dyDescent="0.2">
      <c r="A77" s="332"/>
      <c r="B77" s="332"/>
      <c r="C77" s="332"/>
      <c r="D77" s="332"/>
      <c r="E77" s="332"/>
      <c r="F77" s="332"/>
      <c r="G77" s="332"/>
      <c r="H77" s="332"/>
      <c r="I77" s="396"/>
      <c r="J77" s="396"/>
      <c r="K77" s="396"/>
      <c r="L77" s="396"/>
      <c r="M77" s="359"/>
      <c r="N77" s="359"/>
      <c r="O77" s="359"/>
      <c r="P77" s="359"/>
      <c r="Q77" s="359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  <c r="AL77" s="359"/>
      <c r="AM77" s="359"/>
      <c r="AN77" s="359"/>
      <c r="AO77" s="359"/>
    </row>
    <row r="78" spans="1:42" s="458" customFormat="1" ht="18" hidden="1" customHeight="1" x14ac:dyDescent="0.2">
      <c r="H78" s="396"/>
      <c r="I78" s="396"/>
      <c r="J78" s="396"/>
      <c r="K78" s="396"/>
      <c r="L78" s="459"/>
      <c r="M78" s="359"/>
      <c r="N78" s="459"/>
      <c r="O78" s="459"/>
      <c r="P78" s="459"/>
      <c r="Q78" s="459"/>
      <c r="R78" s="459"/>
      <c r="S78" s="459"/>
      <c r="T78" s="459"/>
      <c r="U78" s="459"/>
      <c r="V78" s="359"/>
      <c r="W78" s="459"/>
      <c r="X78" s="459"/>
      <c r="Y78" s="459"/>
      <c r="Z78" s="459"/>
      <c r="AA78" s="459"/>
      <c r="AB78" s="459"/>
      <c r="AC78" s="459"/>
      <c r="AD78" s="459"/>
      <c r="AE78" s="459"/>
      <c r="AF78" s="459"/>
      <c r="AG78" s="459"/>
      <c r="AH78" s="459"/>
      <c r="AI78" s="459"/>
      <c r="AJ78" s="459"/>
      <c r="AK78" s="459"/>
      <c r="AL78" s="459"/>
      <c r="AM78" s="459"/>
      <c r="AN78" s="459"/>
      <c r="AO78" s="459"/>
    </row>
    <row r="79" spans="1:42" s="234" customFormat="1" ht="18" hidden="1" customHeight="1" x14ac:dyDescent="0.2">
      <c r="A79" s="359"/>
      <c r="B79" s="359"/>
      <c r="C79" s="359"/>
      <c r="D79" s="359"/>
      <c r="E79" s="359"/>
      <c r="F79" s="359"/>
      <c r="G79" s="359"/>
      <c r="H79" s="359"/>
      <c r="I79" s="359"/>
      <c r="J79" s="359"/>
      <c r="K79" s="359"/>
      <c r="L79" s="359"/>
      <c r="M79" s="459"/>
      <c r="N79" s="359"/>
      <c r="O79" s="359"/>
      <c r="P79" s="359"/>
      <c r="Q79" s="359"/>
      <c r="R79" s="359"/>
      <c r="S79" s="359"/>
      <c r="T79" s="359"/>
      <c r="U79" s="359"/>
      <c r="V79" s="359"/>
      <c r="W79" s="359"/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  <c r="AH79" s="359"/>
      <c r="AI79" s="359"/>
      <c r="AJ79" s="359"/>
      <c r="AK79" s="359"/>
      <c r="AL79" s="359"/>
      <c r="AM79" s="359"/>
      <c r="AN79" s="359"/>
      <c r="AO79" s="359"/>
    </row>
    <row r="80" spans="1:42" s="234" customFormat="1" ht="18" hidden="1" customHeight="1" x14ac:dyDescent="0.2">
      <c r="A80" s="359"/>
      <c r="B80" s="359"/>
      <c r="C80" s="359"/>
      <c r="D80" s="359"/>
      <c r="E80" s="359"/>
      <c r="F80" s="359"/>
      <c r="G80" s="359"/>
      <c r="H80" s="359"/>
      <c r="I80" s="359"/>
      <c r="J80" s="359"/>
      <c r="K80" s="359"/>
      <c r="L80" s="359"/>
      <c r="M80" s="459"/>
      <c r="N80" s="359"/>
      <c r="O80" s="359"/>
      <c r="P80" s="359"/>
      <c r="Q80" s="359"/>
      <c r="R80" s="359"/>
      <c r="S80" s="359"/>
      <c r="T80" s="359"/>
      <c r="U80" s="359"/>
      <c r="V80" s="359"/>
      <c r="W80" s="359"/>
      <c r="X80" s="359"/>
      <c r="Y80" s="359"/>
      <c r="Z80" s="359"/>
      <c r="AA80" s="359"/>
      <c r="AB80" s="359"/>
      <c r="AC80" s="359"/>
      <c r="AD80" s="359"/>
      <c r="AE80" s="359"/>
      <c r="AF80" s="359"/>
      <c r="AG80" s="359"/>
      <c r="AH80" s="359"/>
      <c r="AI80" s="359"/>
      <c r="AJ80" s="359"/>
      <c r="AK80" s="359"/>
      <c r="AL80" s="359"/>
      <c r="AM80" s="359"/>
      <c r="AN80" s="359"/>
      <c r="AO80" s="359"/>
    </row>
    <row r="81" spans="1:49" s="360" customFormat="1" ht="18" hidden="1" customHeight="1" x14ac:dyDescent="0.2">
      <c r="C81" s="234"/>
      <c r="D81" s="234"/>
      <c r="E81" s="234"/>
      <c r="F81" s="234"/>
      <c r="G81" s="234"/>
      <c r="H81" s="234"/>
      <c r="I81" s="359"/>
      <c r="J81" s="359"/>
      <c r="K81" s="359"/>
      <c r="L81" s="359"/>
      <c r="M81" s="359"/>
      <c r="N81" s="359"/>
      <c r="P81" s="359"/>
      <c r="Q81" s="359"/>
      <c r="R81" s="359"/>
      <c r="S81" s="359"/>
      <c r="T81" s="359"/>
      <c r="U81" s="359"/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  <c r="AL81" s="359"/>
      <c r="AM81" s="359"/>
      <c r="AN81" s="359"/>
      <c r="AO81" s="359"/>
      <c r="AP81" s="359"/>
      <c r="AQ81" s="359"/>
      <c r="AR81" s="359"/>
      <c r="AS81" s="359"/>
    </row>
    <row r="82" spans="1:49" s="460" customFormat="1" ht="20.100000000000001" customHeight="1" x14ac:dyDescent="0.2">
      <c r="A82" s="295" t="s">
        <v>78</v>
      </c>
      <c r="B82" s="295"/>
      <c r="E82" s="344"/>
      <c r="F82" s="344"/>
      <c r="G82" s="344"/>
      <c r="H82" s="344"/>
      <c r="I82" s="344"/>
      <c r="J82" s="344"/>
      <c r="K82" s="344"/>
      <c r="L82" s="344"/>
      <c r="M82" s="359"/>
      <c r="N82" s="344"/>
      <c r="O82" s="344"/>
      <c r="P82" s="344"/>
      <c r="Q82" s="344"/>
      <c r="R82" s="344"/>
      <c r="S82" s="344"/>
      <c r="T82" s="344"/>
      <c r="U82" s="344"/>
      <c r="V82" s="359"/>
      <c r="W82" s="344"/>
      <c r="X82" s="344"/>
      <c r="Y82" s="344"/>
      <c r="Z82" s="344"/>
      <c r="AA82" s="344"/>
      <c r="AB82" s="344"/>
      <c r="AC82" s="344"/>
      <c r="AD82" s="344"/>
      <c r="AE82" s="344"/>
      <c r="AF82" s="344"/>
      <c r="AG82" s="344"/>
    </row>
    <row r="83" spans="1:49" s="460" customFormat="1" ht="30" customHeight="1" x14ac:dyDescent="0.2">
      <c r="A83" s="461"/>
      <c r="B83" s="461"/>
      <c r="C83" s="462"/>
      <c r="D83" s="463" t="s">
        <v>84</v>
      </c>
      <c r="E83" s="463"/>
      <c r="F83" s="464"/>
      <c r="G83" s="465" t="str">
        <f>B74</f>
        <v>Programme pour les distributeurs - Langue française</v>
      </c>
      <c r="H83" s="466"/>
      <c r="I83" s="467"/>
      <c r="J83" s="463" t="s">
        <v>85</v>
      </c>
      <c r="K83" s="463"/>
      <c r="L83" s="464"/>
      <c r="M83" s="332"/>
      <c r="N83" s="332"/>
      <c r="O83" s="332"/>
      <c r="P83" s="332"/>
      <c r="Q83" s="332"/>
      <c r="R83" s="332"/>
      <c r="S83" s="344"/>
      <c r="T83" s="344"/>
      <c r="U83" s="344"/>
      <c r="V83" s="359">
        <f>IF(C13="oui",1,0)</f>
        <v>0</v>
      </c>
      <c r="W83" s="344"/>
      <c r="X83" s="344"/>
      <c r="Y83" s="344"/>
      <c r="Z83" s="344"/>
      <c r="AA83" s="344"/>
      <c r="AB83" s="344"/>
      <c r="AC83" s="344"/>
      <c r="AD83" s="344"/>
      <c r="AE83" s="344"/>
      <c r="AF83" s="344"/>
      <c r="AG83" s="344"/>
      <c r="AH83" s="344"/>
      <c r="AI83" s="344"/>
      <c r="AJ83" s="344"/>
      <c r="AK83" s="344"/>
      <c r="AL83" s="344"/>
    </row>
    <row r="84" spans="1:49" s="473" customFormat="1" ht="48" customHeight="1" x14ac:dyDescent="0.2">
      <c r="A84" s="385"/>
      <c r="B84" s="468" t="s">
        <v>55</v>
      </c>
      <c r="C84" s="469"/>
      <c r="D84" s="83" t="s">
        <v>75</v>
      </c>
      <c r="E84" s="83" t="s">
        <v>87</v>
      </c>
      <c r="F84" s="83" t="s">
        <v>63</v>
      </c>
      <c r="G84" s="470" t="s">
        <v>75</v>
      </c>
      <c r="H84" s="470" t="s">
        <v>87</v>
      </c>
      <c r="I84" s="470" t="s">
        <v>63</v>
      </c>
      <c r="J84" s="83" t="s">
        <v>75</v>
      </c>
      <c r="K84" s="83" t="s">
        <v>87</v>
      </c>
      <c r="L84" s="83" t="s">
        <v>63</v>
      </c>
      <c r="M84" s="332"/>
      <c r="N84" s="332"/>
      <c r="O84" s="332"/>
      <c r="P84" s="332"/>
      <c r="Q84" s="332"/>
      <c r="R84" s="332"/>
      <c r="S84" s="471"/>
      <c r="T84" s="472"/>
      <c r="U84" s="472"/>
      <c r="V84" s="361" t="s">
        <v>121</v>
      </c>
      <c r="W84" s="472"/>
      <c r="X84" s="472"/>
      <c r="Y84" s="472"/>
      <c r="Z84" s="472"/>
      <c r="AA84" s="472"/>
      <c r="AB84" s="472"/>
      <c r="AC84" s="472"/>
      <c r="AD84" s="472"/>
      <c r="AE84" s="472"/>
      <c r="AF84" s="472"/>
      <c r="AG84" s="472"/>
      <c r="AH84" s="472"/>
      <c r="AI84" s="472"/>
      <c r="AJ84" s="472"/>
      <c r="AK84" s="472"/>
      <c r="AL84" s="472"/>
      <c r="AM84" s="472"/>
      <c r="AN84" s="472"/>
      <c r="AO84" s="472"/>
      <c r="AP84" s="472"/>
      <c r="AQ84" s="472"/>
      <c r="AR84" s="472"/>
      <c r="AS84" s="472"/>
      <c r="AT84" s="472"/>
      <c r="AU84" s="472"/>
      <c r="AV84" s="472"/>
      <c r="AW84" s="472"/>
    </row>
    <row r="85" spans="1:49" s="458" customFormat="1" ht="110.1" customHeight="1" x14ac:dyDescent="0.2">
      <c r="A85" s="474"/>
      <c r="B85" s="475" t="str">
        <f>B74</f>
        <v>Programme pour les distributeurs - Langue française</v>
      </c>
      <c r="C85" s="475" t="str">
        <f>IF(V83=1,V85,V84)</f>
        <v>49 % des dépenses admissibles
(Max 500 000 $)</v>
      </c>
      <c r="D85" s="13" t="str">
        <f>IF(OR(C21="",$Z$23=$D$22),"S/O",IF(AND(G85="S/O",J85="S/O",E5&lt;=0),"S/O",MIN(N(G85)+N(J85),E5*84%)))</f>
        <v>S/O</v>
      </c>
      <c r="E85" s="14" t="str">
        <f>IF(D85="S/O","S/O",IF(C29&gt;D85,"Non","Oui"))</f>
        <v>S/O</v>
      </c>
      <c r="F85" s="13" t="str">
        <f>IF(E85="Non",N(I85)+N(L85),"S/O")</f>
        <v>S/O</v>
      </c>
      <c r="G85" s="13" t="str">
        <f>IF(OR(C21="",$Z$23=$D$22),"S/O",IF(AND(C21&gt;0,E5&gt;0),MIN(500000,ROUND(E5*49%,0)),"S/O"))</f>
        <v>S/O</v>
      </c>
      <c r="H85" s="14" t="str">
        <f>IF(G85="S/O","S/O",IF(C21&gt;G85,"Non","Oui"))</f>
        <v>S/O</v>
      </c>
      <c r="I85" s="13" t="str">
        <f>IF(H85="Non",C21-G85,"S/O")</f>
        <v>S/O</v>
      </c>
      <c r="J85" s="13" t="str">
        <f>IF(OR(C21="",$Z$23=$D$22,W25=0),"S/O",IF(AND(W23=1,N(E5)&gt;0,C13="Oui"),MIN(ROUND(E5*D14,0),ROUND(E5*(84%-(N(G85)/E5))+IF(H85="Oui",N(G85)-C21,0),0)),"S/O"))</f>
        <v>S/O</v>
      </c>
      <c r="K85" s="14" t="str">
        <f>IF(J85="S/O","S/O",IF(C29-C21&gt;N(J85),"Non","Oui"))</f>
        <v>S/O</v>
      </c>
      <c r="L85" s="13" t="str">
        <f>IF(K85="Non",(C29-C21)-N(J85),"S/O")</f>
        <v>S/O</v>
      </c>
      <c r="M85" s="332"/>
      <c r="N85" s="332"/>
      <c r="O85" s="332"/>
      <c r="P85" s="332"/>
      <c r="Q85" s="332"/>
      <c r="R85" s="332"/>
      <c r="S85" s="459"/>
      <c r="T85" s="459"/>
      <c r="U85" s="459"/>
      <c r="V85" s="361" t="s">
        <v>116</v>
      </c>
      <c r="W85" s="459"/>
      <c r="X85" s="459"/>
      <c r="Y85" s="459"/>
      <c r="Z85" s="459"/>
      <c r="AA85" s="459"/>
      <c r="AB85" s="459"/>
      <c r="AC85" s="459"/>
      <c r="AD85" s="459"/>
      <c r="AE85" s="459"/>
      <c r="AF85" s="459"/>
      <c r="AG85" s="459"/>
      <c r="AH85" s="459"/>
      <c r="AI85" s="459"/>
      <c r="AJ85" s="459"/>
      <c r="AK85" s="459"/>
      <c r="AL85" s="459"/>
    </row>
    <row r="86" spans="1:49" x14ac:dyDescent="0.2">
      <c r="M86" s="396"/>
      <c r="N86" s="396"/>
      <c r="O86" s="396"/>
      <c r="AL86" s="301"/>
      <c r="AM86" s="301"/>
      <c r="AN86" s="301"/>
      <c r="AO86" s="301"/>
    </row>
    <row r="87" spans="1:49" x14ac:dyDescent="0.2">
      <c r="A87" s="332"/>
      <c r="B87" s="332"/>
      <c r="C87" s="332"/>
      <c r="D87" s="332"/>
      <c r="E87" s="332"/>
      <c r="F87" s="332"/>
      <c r="G87" s="169"/>
      <c r="H87" s="332"/>
      <c r="I87" s="332"/>
      <c r="J87" s="169"/>
      <c r="K87" s="332"/>
      <c r="L87" s="332"/>
      <c r="M87" s="396"/>
      <c r="N87" s="396"/>
      <c r="O87" s="396"/>
      <c r="AL87" s="301"/>
      <c r="AM87" s="301"/>
      <c r="AN87" s="301"/>
      <c r="AO87" s="301"/>
    </row>
    <row r="88" spans="1:49" x14ac:dyDescent="0.2">
      <c r="A88" s="332"/>
      <c r="B88" s="332"/>
      <c r="C88" s="332"/>
      <c r="D88" s="332"/>
      <c r="E88" s="332"/>
      <c r="F88" s="332"/>
      <c r="G88" s="332"/>
      <c r="H88" s="332"/>
      <c r="I88" s="332"/>
      <c r="J88" s="332"/>
      <c r="K88" s="332"/>
      <c r="L88" s="332"/>
      <c r="M88" s="396"/>
      <c r="N88" s="396"/>
      <c r="O88" s="396"/>
      <c r="AL88" s="301"/>
      <c r="AM88" s="301"/>
      <c r="AN88" s="301"/>
      <c r="AO88" s="301"/>
    </row>
    <row r="89" spans="1:49" x14ac:dyDescent="0.2">
      <c r="A89" s="332"/>
      <c r="B89" s="332"/>
      <c r="C89" s="332"/>
      <c r="D89" s="332"/>
      <c r="E89" s="332"/>
      <c r="F89" s="332"/>
      <c r="G89" s="476"/>
      <c r="H89" s="332"/>
      <c r="I89" s="332"/>
      <c r="J89" s="332"/>
      <c r="K89" s="332"/>
      <c r="L89" s="332"/>
      <c r="M89" s="396"/>
      <c r="N89" s="396"/>
      <c r="O89" s="396"/>
      <c r="AL89" s="301"/>
      <c r="AM89" s="301"/>
      <c r="AN89" s="301"/>
      <c r="AO89" s="301"/>
    </row>
    <row r="90" spans="1:49" x14ac:dyDescent="0.2">
      <c r="A90" s="332"/>
      <c r="B90" s="332"/>
      <c r="C90" s="332"/>
      <c r="D90" s="332"/>
      <c r="E90" s="332"/>
      <c r="F90" s="332"/>
      <c r="G90" s="332"/>
      <c r="H90" s="477"/>
      <c r="I90" s="332"/>
      <c r="J90" s="332"/>
      <c r="K90" s="332"/>
      <c r="L90" s="332"/>
      <c r="M90" s="396"/>
      <c r="N90" s="396"/>
      <c r="O90" s="396"/>
      <c r="AL90" s="301"/>
      <c r="AM90" s="301"/>
      <c r="AN90" s="301"/>
      <c r="AO90" s="301"/>
    </row>
    <row r="91" spans="1:49" x14ac:dyDescent="0.2">
      <c r="A91" s="332"/>
      <c r="B91" s="332"/>
      <c r="C91" s="332"/>
      <c r="D91" s="332"/>
      <c r="E91" s="332"/>
      <c r="F91" s="332"/>
      <c r="G91" s="332"/>
      <c r="H91" s="477"/>
      <c r="I91" s="332"/>
      <c r="J91" s="332"/>
      <c r="K91" s="332"/>
      <c r="L91" s="332"/>
      <c r="M91" s="396"/>
      <c r="N91" s="396"/>
      <c r="O91" s="396"/>
      <c r="AL91" s="301"/>
      <c r="AM91" s="301"/>
      <c r="AN91" s="301"/>
      <c r="AO91" s="301"/>
    </row>
    <row r="92" spans="1:49" x14ac:dyDescent="0.2">
      <c r="A92" s="332"/>
      <c r="B92" s="332"/>
      <c r="C92" s="332"/>
      <c r="D92" s="332"/>
      <c r="E92" s="332"/>
      <c r="F92" s="332"/>
      <c r="G92" s="477"/>
      <c r="H92" s="169"/>
      <c r="I92" s="478"/>
      <c r="J92" s="332"/>
      <c r="K92" s="332"/>
      <c r="L92" s="332"/>
      <c r="M92" s="396"/>
      <c r="N92" s="396"/>
      <c r="O92" s="396"/>
      <c r="AL92" s="301"/>
      <c r="AM92" s="301"/>
      <c r="AN92" s="301"/>
      <c r="AO92" s="301"/>
    </row>
    <row r="93" spans="1:49" x14ac:dyDescent="0.2">
      <c r="A93" s="332"/>
      <c r="B93" s="332"/>
      <c r="C93" s="332"/>
      <c r="D93" s="332"/>
      <c r="E93" s="332"/>
      <c r="F93" s="332"/>
      <c r="G93" s="332"/>
      <c r="H93" s="332"/>
      <c r="I93" s="332"/>
      <c r="J93" s="332"/>
      <c r="K93" s="332"/>
      <c r="L93" s="332"/>
      <c r="M93" s="396"/>
      <c r="N93" s="396"/>
      <c r="O93" s="396"/>
      <c r="AL93" s="301"/>
      <c r="AM93" s="301"/>
      <c r="AN93" s="301"/>
      <c r="AO93" s="301"/>
    </row>
    <row r="94" spans="1:49" x14ac:dyDescent="0.2">
      <c r="A94" s="332"/>
      <c r="B94" s="332"/>
      <c r="C94" s="332"/>
      <c r="D94" s="332"/>
      <c r="E94" s="332"/>
      <c r="F94" s="332"/>
      <c r="G94" s="332"/>
      <c r="H94" s="479"/>
      <c r="I94" s="332"/>
      <c r="J94" s="332"/>
      <c r="K94" s="332"/>
      <c r="L94" s="332"/>
      <c r="M94" s="396"/>
      <c r="N94" s="396"/>
      <c r="O94" s="396"/>
      <c r="AL94" s="301"/>
      <c r="AM94" s="301"/>
      <c r="AN94" s="301"/>
      <c r="AO94" s="301"/>
    </row>
    <row r="95" spans="1:49" x14ac:dyDescent="0.2">
      <c r="A95" s="332"/>
      <c r="B95" s="332"/>
      <c r="C95" s="332"/>
      <c r="D95" s="332"/>
      <c r="E95" s="332"/>
      <c r="F95" s="332"/>
      <c r="G95" s="332"/>
      <c r="H95" s="332"/>
      <c r="I95" s="332"/>
      <c r="J95" s="332"/>
      <c r="K95" s="332"/>
      <c r="L95" s="332"/>
      <c r="AL95" s="301"/>
      <c r="AM95" s="301"/>
      <c r="AN95" s="301"/>
      <c r="AO95" s="301"/>
    </row>
    <row r="96" spans="1:49" x14ac:dyDescent="0.2">
      <c r="A96" s="332"/>
      <c r="B96" s="332"/>
      <c r="C96" s="332"/>
      <c r="D96" s="332"/>
      <c r="E96" s="332"/>
      <c r="F96" s="332"/>
      <c r="G96" s="332"/>
      <c r="H96" s="332"/>
      <c r="I96" s="332"/>
      <c r="J96" s="332"/>
      <c r="K96" s="332"/>
      <c r="L96" s="332"/>
      <c r="AL96" s="301"/>
      <c r="AM96" s="301"/>
      <c r="AN96" s="301"/>
      <c r="AO96" s="301"/>
    </row>
    <row r="97" spans="1:41" x14ac:dyDescent="0.2">
      <c r="A97" s="332"/>
      <c r="B97" s="332"/>
      <c r="C97" s="332"/>
      <c r="D97" s="332"/>
      <c r="E97" s="332"/>
      <c r="F97" s="332"/>
      <c r="G97" s="332"/>
      <c r="H97" s="332"/>
      <c r="I97" s="332"/>
      <c r="J97" s="332"/>
      <c r="K97" s="332"/>
      <c r="L97" s="332"/>
      <c r="AL97" s="301"/>
      <c r="AM97" s="301"/>
      <c r="AN97" s="301"/>
      <c r="AO97" s="301"/>
    </row>
    <row r="98" spans="1:41" x14ac:dyDescent="0.2">
      <c r="A98" s="332"/>
      <c r="B98" s="332"/>
      <c r="C98" s="332"/>
      <c r="D98" s="332"/>
      <c r="E98" s="332"/>
      <c r="F98" s="332"/>
      <c r="G98" s="332"/>
      <c r="H98" s="332"/>
      <c r="I98" s="332"/>
      <c r="J98" s="332"/>
      <c r="K98" s="332"/>
      <c r="L98" s="332"/>
      <c r="AL98" s="301"/>
      <c r="AM98" s="301"/>
      <c r="AN98" s="301"/>
      <c r="AO98" s="301"/>
    </row>
    <row r="99" spans="1:41" x14ac:dyDescent="0.2">
      <c r="A99" s="332"/>
      <c r="B99" s="332"/>
      <c r="C99" s="332"/>
      <c r="D99" s="332"/>
      <c r="E99" s="332"/>
      <c r="F99" s="332"/>
      <c r="G99" s="332"/>
      <c r="H99" s="332"/>
      <c r="I99" s="332"/>
      <c r="J99" s="332"/>
      <c r="K99" s="332"/>
      <c r="L99" s="332"/>
      <c r="AL99" s="301"/>
      <c r="AM99" s="301"/>
      <c r="AN99" s="301"/>
      <c r="AO99" s="301"/>
    </row>
    <row r="100" spans="1:41" x14ac:dyDescent="0.2">
      <c r="A100" s="332"/>
      <c r="B100" s="332"/>
      <c r="C100" s="332"/>
      <c r="D100" s="332"/>
      <c r="E100" s="332"/>
      <c r="F100" s="332"/>
      <c r="G100" s="332"/>
      <c r="H100" s="332"/>
      <c r="I100" s="332"/>
      <c r="J100" s="332"/>
      <c r="K100" s="332"/>
      <c r="L100" s="332"/>
      <c r="AL100" s="301"/>
      <c r="AM100" s="301"/>
      <c r="AN100" s="301"/>
      <c r="AO100" s="301"/>
    </row>
    <row r="101" spans="1:41" x14ac:dyDescent="0.2">
      <c r="A101" s="332"/>
      <c r="B101" s="332"/>
      <c r="C101" s="332"/>
      <c r="D101" s="332"/>
      <c r="E101" s="332"/>
      <c r="F101" s="332"/>
      <c r="G101" s="332"/>
      <c r="H101" s="332"/>
      <c r="I101" s="332"/>
      <c r="J101" s="332"/>
      <c r="K101" s="332"/>
      <c r="L101" s="332"/>
      <c r="AL101" s="301"/>
      <c r="AM101" s="301"/>
      <c r="AN101" s="301"/>
      <c r="AO101" s="301"/>
    </row>
    <row r="102" spans="1:41" s="323" customFormat="1" x14ac:dyDescent="0.2">
      <c r="A102" s="332"/>
      <c r="B102" s="332"/>
      <c r="C102" s="332"/>
      <c r="D102" s="332"/>
      <c r="E102" s="332"/>
      <c r="F102" s="332"/>
      <c r="G102" s="332"/>
      <c r="H102" s="332"/>
      <c r="I102" s="332"/>
      <c r="J102" s="332"/>
      <c r="K102" s="332"/>
      <c r="L102" s="332"/>
      <c r="M102" s="296"/>
      <c r="N102" s="296"/>
      <c r="O102" s="296"/>
      <c r="P102" s="296"/>
      <c r="Q102" s="296"/>
      <c r="R102" s="296"/>
      <c r="S102" s="296"/>
      <c r="T102" s="296"/>
      <c r="U102" s="296"/>
      <c r="V102" s="296"/>
      <c r="W102" s="296"/>
      <c r="X102" s="296"/>
      <c r="Y102" s="296"/>
      <c r="Z102" s="296"/>
      <c r="AA102" s="296"/>
      <c r="AB102" s="296"/>
      <c r="AC102" s="296"/>
      <c r="AD102" s="296"/>
      <c r="AE102" s="296"/>
      <c r="AF102" s="296"/>
      <c r="AG102" s="296"/>
      <c r="AH102" s="296"/>
      <c r="AI102" s="296"/>
      <c r="AJ102" s="296"/>
      <c r="AK102" s="296"/>
    </row>
    <row r="103" spans="1:41" s="323" customFormat="1" x14ac:dyDescent="0.2">
      <c r="A103" s="332"/>
      <c r="B103" s="332"/>
      <c r="C103" s="332"/>
      <c r="D103" s="332"/>
      <c r="E103" s="332"/>
      <c r="F103" s="332"/>
      <c r="G103" s="332"/>
      <c r="H103" s="332"/>
      <c r="I103" s="332"/>
      <c r="J103" s="332"/>
      <c r="K103" s="332"/>
      <c r="L103" s="332"/>
      <c r="M103" s="296"/>
      <c r="N103" s="296"/>
      <c r="O103" s="296"/>
      <c r="P103" s="296"/>
      <c r="Q103" s="296"/>
      <c r="R103" s="296"/>
      <c r="S103" s="296"/>
      <c r="T103" s="296"/>
      <c r="U103" s="296"/>
      <c r="V103" s="296"/>
      <c r="W103" s="296"/>
      <c r="X103" s="296"/>
      <c r="Y103" s="296"/>
      <c r="Z103" s="296"/>
      <c r="AA103" s="296"/>
      <c r="AB103" s="296"/>
      <c r="AC103" s="296"/>
      <c r="AD103" s="296"/>
      <c r="AE103" s="296"/>
      <c r="AF103" s="296"/>
      <c r="AG103" s="296"/>
      <c r="AH103" s="296"/>
      <c r="AI103" s="296"/>
      <c r="AJ103" s="296"/>
      <c r="AK103" s="296"/>
    </row>
    <row r="104" spans="1:41" s="323" customFormat="1" x14ac:dyDescent="0.2">
      <c r="A104" s="332"/>
      <c r="B104" s="332"/>
      <c r="C104" s="332"/>
      <c r="D104" s="332"/>
      <c r="E104" s="332"/>
      <c r="F104" s="332"/>
      <c r="G104" s="332"/>
      <c r="H104" s="332"/>
      <c r="I104" s="332"/>
      <c r="J104" s="332"/>
      <c r="K104" s="332"/>
      <c r="L104" s="332"/>
      <c r="M104" s="296"/>
      <c r="N104" s="296"/>
      <c r="O104" s="296"/>
      <c r="P104" s="296"/>
      <c r="Q104" s="296"/>
      <c r="R104" s="296"/>
      <c r="S104" s="296"/>
      <c r="T104" s="296"/>
      <c r="U104" s="296"/>
      <c r="V104" s="296"/>
      <c r="W104" s="296"/>
      <c r="X104" s="296"/>
      <c r="Y104" s="296"/>
      <c r="Z104" s="296"/>
      <c r="AA104" s="296"/>
      <c r="AB104" s="296"/>
      <c r="AC104" s="296"/>
      <c r="AD104" s="296"/>
      <c r="AE104" s="296"/>
      <c r="AF104" s="296"/>
      <c r="AG104" s="296"/>
      <c r="AH104" s="296"/>
      <c r="AI104" s="296"/>
      <c r="AJ104" s="296"/>
      <c r="AK104" s="296"/>
    </row>
    <row r="105" spans="1:41" x14ac:dyDescent="0.2">
      <c r="A105" s="332"/>
      <c r="B105" s="332"/>
      <c r="C105" s="332"/>
      <c r="D105" s="332"/>
      <c r="E105" s="332"/>
      <c r="F105" s="332"/>
      <c r="G105" s="332"/>
      <c r="H105" s="332"/>
      <c r="I105" s="332"/>
      <c r="J105" s="332"/>
      <c r="K105" s="332"/>
      <c r="L105" s="332"/>
    </row>
    <row r="106" spans="1:41" x14ac:dyDescent="0.2">
      <c r="A106" s="332"/>
      <c r="B106" s="332"/>
      <c r="C106" s="332"/>
      <c r="D106" s="332"/>
      <c r="E106" s="332"/>
      <c r="F106" s="332"/>
      <c r="G106" s="332"/>
      <c r="H106" s="332"/>
      <c r="I106" s="332"/>
      <c r="J106" s="332"/>
      <c r="K106" s="332"/>
      <c r="L106" s="332"/>
    </row>
    <row r="107" spans="1:41" x14ac:dyDescent="0.2">
      <c r="A107" s="332"/>
      <c r="B107" s="332"/>
      <c r="C107" s="332"/>
      <c r="D107" s="332"/>
      <c r="E107" s="332"/>
      <c r="F107" s="332"/>
      <c r="G107" s="332"/>
      <c r="H107" s="332"/>
      <c r="I107" s="332"/>
      <c r="J107" s="332"/>
      <c r="K107" s="332"/>
      <c r="L107" s="332"/>
    </row>
    <row r="108" spans="1:41" x14ac:dyDescent="0.2">
      <c r="A108" s="332"/>
      <c r="B108" s="332"/>
      <c r="C108" s="332"/>
      <c r="D108" s="332"/>
      <c r="E108" s="332"/>
      <c r="F108" s="332"/>
      <c r="G108" s="332"/>
      <c r="H108" s="332"/>
      <c r="I108" s="332"/>
      <c r="J108" s="332"/>
      <c r="K108" s="332"/>
      <c r="L108" s="332"/>
    </row>
    <row r="109" spans="1:41" x14ac:dyDescent="0.2">
      <c r="A109" s="332"/>
      <c r="B109" s="332"/>
      <c r="C109" s="332"/>
      <c r="D109" s="332"/>
      <c r="E109" s="332"/>
      <c r="F109" s="332"/>
      <c r="G109" s="332"/>
      <c r="H109" s="332"/>
      <c r="I109" s="332"/>
      <c r="J109" s="332"/>
      <c r="K109" s="332"/>
      <c r="L109" s="332"/>
    </row>
    <row r="110" spans="1:41" x14ac:dyDescent="0.2">
      <c r="A110" s="332"/>
      <c r="B110" s="332"/>
      <c r="C110" s="332"/>
      <c r="D110" s="332"/>
      <c r="E110" s="332"/>
      <c r="F110" s="332"/>
      <c r="G110" s="332"/>
      <c r="H110" s="332"/>
      <c r="I110" s="332"/>
      <c r="J110" s="332"/>
      <c r="K110" s="332"/>
      <c r="L110" s="332"/>
    </row>
    <row r="111" spans="1:41" x14ac:dyDescent="0.2">
      <c r="A111" s="332"/>
      <c r="B111" s="332"/>
      <c r="C111" s="332"/>
      <c r="D111" s="332"/>
      <c r="E111" s="332"/>
      <c r="F111" s="332"/>
      <c r="G111" s="332"/>
      <c r="H111" s="332"/>
      <c r="I111" s="332"/>
      <c r="J111" s="332"/>
      <c r="K111" s="332"/>
      <c r="L111" s="332"/>
    </row>
    <row r="112" spans="1:41" x14ac:dyDescent="0.2">
      <c r="A112" s="332"/>
      <c r="B112" s="332"/>
      <c r="C112" s="332"/>
      <c r="D112" s="332"/>
      <c r="E112" s="332"/>
      <c r="F112" s="332"/>
      <c r="G112" s="332"/>
      <c r="H112" s="332"/>
      <c r="I112" s="332"/>
      <c r="J112" s="332"/>
      <c r="K112" s="332"/>
      <c r="L112" s="332"/>
    </row>
    <row r="113" spans="1:12" x14ac:dyDescent="0.2">
      <c r="A113" s="332"/>
      <c r="B113" s="332"/>
      <c r="C113" s="332"/>
      <c r="D113" s="332"/>
      <c r="E113" s="332"/>
      <c r="F113" s="332"/>
      <c r="G113" s="332"/>
      <c r="H113" s="332"/>
      <c r="I113" s="332"/>
      <c r="J113" s="332"/>
      <c r="K113" s="332"/>
      <c r="L113" s="332"/>
    </row>
    <row r="114" spans="1:12" x14ac:dyDescent="0.2">
      <c r="A114" s="332"/>
      <c r="B114" s="332"/>
      <c r="C114" s="332"/>
      <c r="D114" s="332"/>
      <c r="E114" s="332"/>
      <c r="F114" s="332"/>
      <c r="G114" s="332"/>
      <c r="H114" s="332"/>
      <c r="I114" s="332"/>
      <c r="J114" s="332"/>
      <c r="K114" s="332"/>
      <c r="L114" s="332"/>
    </row>
    <row r="115" spans="1:12" x14ac:dyDescent="0.2">
      <c r="A115" s="332"/>
      <c r="B115" s="332"/>
      <c r="C115" s="332"/>
      <c r="D115" s="332"/>
      <c r="E115" s="332"/>
      <c r="F115" s="332"/>
      <c r="G115" s="332"/>
      <c r="H115" s="332"/>
      <c r="I115" s="332"/>
      <c r="J115" s="332"/>
      <c r="K115" s="332"/>
      <c r="L115" s="332"/>
    </row>
    <row r="116" spans="1:12" x14ac:dyDescent="0.2">
      <c r="A116" s="332"/>
      <c r="B116" s="332"/>
      <c r="C116" s="332"/>
      <c r="D116" s="332"/>
      <c r="E116" s="332"/>
      <c r="F116" s="332"/>
      <c r="G116" s="332"/>
      <c r="H116" s="332"/>
      <c r="I116" s="332"/>
      <c r="J116" s="332"/>
      <c r="K116" s="332"/>
      <c r="L116" s="332"/>
    </row>
    <row r="117" spans="1:12" x14ac:dyDescent="0.2">
      <c r="A117" s="332"/>
      <c r="B117" s="332"/>
      <c r="C117" s="332"/>
      <c r="D117" s="332"/>
      <c r="E117" s="332"/>
      <c r="F117" s="332"/>
      <c r="G117" s="332"/>
      <c r="H117" s="332"/>
      <c r="I117" s="332"/>
      <c r="J117" s="332"/>
      <c r="K117" s="332"/>
      <c r="L117" s="332"/>
    </row>
    <row r="118" spans="1:12" x14ac:dyDescent="0.2">
      <c r="A118" s="332"/>
      <c r="B118" s="332"/>
      <c r="C118" s="332"/>
      <c r="D118" s="332"/>
      <c r="E118" s="332"/>
      <c r="F118" s="332"/>
      <c r="G118" s="332"/>
      <c r="H118" s="332"/>
      <c r="I118" s="332"/>
      <c r="J118" s="332"/>
      <c r="K118" s="332"/>
      <c r="L118" s="332"/>
    </row>
    <row r="119" spans="1:12" x14ac:dyDescent="0.2">
      <c r="A119" s="332"/>
      <c r="B119" s="332"/>
      <c r="C119" s="332"/>
      <c r="D119" s="332"/>
      <c r="E119" s="332"/>
      <c r="F119" s="332"/>
      <c r="G119" s="332"/>
      <c r="H119" s="332"/>
      <c r="I119" s="332"/>
      <c r="J119" s="332"/>
      <c r="K119" s="332"/>
      <c r="L119" s="332"/>
    </row>
    <row r="120" spans="1:12" x14ac:dyDescent="0.2">
      <c r="A120" s="332"/>
      <c r="B120" s="332"/>
      <c r="C120" s="332"/>
      <c r="D120" s="332"/>
      <c r="E120" s="332"/>
      <c r="F120" s="332"/>
      <c r="G120" s="332"/>
      <c r="H120" s="332"/>
      <c r="I120" s="332"/>
      <c r="J120" s="332"/>
      <c r="K120" s="332"/>
      <c r="L120" s="332"/>
    </row>
    <row r="121" spans="1:12" x14ac:dyDescent="0.2">
      <c r="A121" s="332"/>
      <c r="B121" s="332"/>
      <c r="C121" s="332"/>
      <c r="D121" s="332"/>
      <c r="E121" s="332"/>
      <c r="F121" s="332"/>
      <c r="G121" s="332"/>
      <c r="H121" s="332"/>
      <c r="I121" s="332"/>
      <c r="J121" s="332"/>
      <c r="K121" s="332"/>
      <c r="L121" s="332"/>
    </row>
    <row r="122" spans="1:12" x14ac:dyDescent="0.2">
      <c r="A122" s="332"/>
      <c r="B122" s="332"/>
      <c r="C122" s="332"/>
      <c r="D122" s="332"/>
      <c r="E122" s="332"/>
      <c r="F122" s="332"/>
      <c r="G122" s="332"/>
      <c r="H122" s="332"/>
      <c r="I122" s="332"/>
      <c r="J122" s="332"/>
      <c r="K122" s="332"/>
      <c r="L122" s="332"/>
    </row>
    <row r="123" spans="1:12" x14ac:dyDescent="0.2">
      <c r="A123" s="332"/>
      <c r="B123" s="332"/>
      <c r="C123" s="332"/>
      <c r="D123" s="332"/>
      <c r="E123" s="332"/>
      <c r="F123" s="332"/>
      <c r="G123" s="332"/>
      <c r="H123" s="332"/>
      <c r="I123" s="332"/>
      <c r="J123" s="332"/>
      <c r="K123" s="332"/>
      <c r="L123" s="332"/>
    </row>
    <row r="124" spans="1:12" x14ac:dyDescent="0.2">
      <c r="A124" s="332"/>
      <c r="B124" s="332"/>
      <c r="C124" s="332"/>
      <c r="D124" s="332"/>
      <c r="E124" s="332"/>
      <c r="F124" s="332"/>
      <c r="G124" s="332"/>
      <c r="H124" s="332"/>
      <c r="I124" s="332"/>
      <c r="J124" s="332"/>
      <c r="K124" s="332"/>
      <c r="L124" s="332"/>
    </row>
    <row r="125" spans="1:12" x14ac:dyDescent="0.2">
      <c r="A125" s="332"/>
      <c r="B125" s="332"/>
      <c r="C125" s="332"/>
      <c r="D125" s="332"/>
      <c r="E125" s="332"/>
      <c r="F125" s="332"/>
      <c r="G125" s="332"/>
      <c r="H125" s="332"/>
      <c r="I125" s="332"/>
      <c r="J125" s="332"/>
      <c r="K125" s="332"/>
      <c r="L125" s="332"/>
    </row>
    <row r="126" spans="1:12" x14ac:dyDescent="0.2">
      <c r="A126" s="332"/>
      <c r="B126" s="332"/>
      <c r="C126" s="332"/>
      <c r="D126" s="332"/>
      <c r="E126" s="332"/>
      <c r="F126" s="332"/>
      <c r="G126" s="332"/>
      <c r="H126" s="332"/>
      <c r="I126" s="332"/>
      <c r="J126" s="332"/>
      <c r="K126" s="332"/>
      <c r="L126" s="332"/>
    </row>
    <row r="127" spans="1:12" x14ac:dyDescent="0.2">
      <c r="A127" s="332"/>
      <c r="B127" s="332"/>
      <c r="C127" s="332"/>
      <c r="D127" s="332"/>
      <c r="E127" s="332"/>
      <c r="F127" s="332"/>
      <c r="G127" s="332"/>
      <c r="H127" s="332"/>
      <c r="I127" s="332"/>
      <c r="J127" s="332"/>
      <c r="K127" s="332"/>
      <c r="L127" s="332"/>
    </row>
    <row r="128" spans="1:12" x14ac:dyDescent="0.2">
      <c r="A128" s="332"/>
      <c r="B128" s="332"/>
      <c r="C128" s="332"/>
      <c r="D128" s="332"/>
      <c r="E128" s="332"/>
      <c r="F128" s="332"/>
      <c r="G128" s="332"/>
      <c r="H128" s="332"/>
      <c r="I128" s="332"/>
      <c r="J128" s="332"/>
      <c r="K128" s="332"/>
      <c r="L128" s="332"/>
    </row>
    <row r="129" spans="1:12" x14ac:dyDescent="0.2">
      <c r="A129" s="332"/>
      <c r="B129" s="332"/>
      <c r="C129" s="332"/>
      <c r="D129" s="332"/>
      <c r="E129" s="332"/>
      <c r="F129" s="332"/>
      <c r="G129" s="332"/>
      <c r="H129" s="332"/>
      <c r="I129" s="332"/>
      <c r="J129" s="332"/>
      <c r="K129" s="332"/>
      <c r="L129" s="332"/>
    </row>
    <row r="130" spans="1:12" x14ac:dyDescent="0.2">
      <c r="A130" s="332"/>
      <c r="B130" s="332"/>
      <c r="C130" s="332"/>
      <c r="D130" s="332"/>
      <c r="E130" s="332"/>
      <c r="F130" s="332"/>
      <c r="G130" s="332"/>
      <c r="H130" s="332"/>
      <c r="I130" s="332"/>
      <c r="J130" s="332"/>
      <c r="K130" s="332"/>
      <c r="L130" s="332"/>
    </row>
    <row r="131" spans="1:12" x14ac:dyDescent="0.2">
      <c r="A131" s="332"/>
      <c r="B131" s="332"/>
      <c r="C131" s="332"/>
      <c r="D131" s="332"/>
      <c r="E131" s="332"/>
      <c r="F131" s="332"/>
      <c r="G131" s="332"/>
      <c r="H131" s="332"/>
      <c r="I131" s="332"/>
      <c r="J131" s="332"/>
      <c r="K131" s="332"/>
      <c r="L131" s="332"/>
    </row>
    <row r="132" spans="1:12" x14ac:dyDescent="0.2">
      <c r="A132" s="332"/>
      <c r="B132" s="332"/>
      <c r="C132" s="332"/>
      <c r="D132" s="332"/>
      <c r="E132" s="332"/>
      <c r="F132" s="332"/>
      <c r="G132" s="332"/>
      <c r="H132" s="332"/>
      <c r="I132" s="332"/>
      <c r="J132" s="332"/>
      <c r="K132" s="332"/>
      <c r="L132" s="332"/>
    </row>
    <row r="133" spans="1:12" x14ac:dyDescent="0.2">
      <c r="A133" s="332"/>
      <c r="B133" s="332"/>
      <c r="C133" s="332"/>
      <c r="D133" s="332"/>
      <c r="E133" s="332"/>
      <c r="F133" s="332"/>
      <c r="G133" s="332"/>
      <c r="H133" s="332"/>
      <c r="I133" s="332"/>
      <c r="J133" s="332"/>
      <c r="K133" s="332"/>
      <c r="L133" s="332"/>
    </row>
    <row r="134" spans="1:12" x14ac:dyDescent="0.2">
      <c r="A134" s="332"/>
      <c r="B134" s="332"/>
      <c r="C134" s="332"/>
      <c r="D134" s="332"/>
      <c r="E134" s="332"/>
      <c r="F134" s="332"/>
      <c r="G134" s="332"/>
      <c r="H134" s="332"/>
      <c r="I134" s="332"/>
      <c r="J134" s="332"/>
      <c r="K134" s="332"/>
      <c r="L134" s="332"/>
    </row>
    <row r="135" spans="1:12" x14ac:dyDescent="0.2">
      <c r="A135" s="332"/>
      <c r="B135" s="332"/>
      <c r="C135" s="332"/>
      <c r="D135" s="332"/>
      <c r="E135" s="332"/>
      <c r="F135" s="332"/>
      <c r="G135" s="332"/>
      <c r="H135" s="332"/>
      <c r="I135" s="332"/>
      <c r="J135" s="332"/>
      <c r="K135" s="332"/>
      <c r="L135" s="332"/>
    </row>
    <row r="136" spans="1:12" x14ac:dyDescent="0.2">
      <c r="A136" s="332"/>
      <c r="B136" s="332"/>
      <c r="C136" s="332"/>
      <c r="D136" s="332"/>
      <c r="E136" s="332"/>
      <c r="F136" s="332"/>
      <c r="G136" s="332"/>
      <c r="H136" s="332"/>
      <c r="I136" s="332"/>
      <c r="J136" s="332"/>
      <c r="K136" s="332"/>
      <c r="L136" s="332"/>
    </row>
    <row r="137" spans="1:12" x14ac:dyDescent="0.2">
      <c r="A137" s="332"/>
      <c r="B137" s="332"/>
      <c r="C137" s="332"/>
      <c r="D137" s="332"/>
      <c r="E137" s="332"/>
      <c r="F137" s="332"/>
      <c r="G137" s="332"/>
      <c r="H137" s="332"/>
      <c r="I137" s="332"/>
      <c r="J137" s="332"/>
      <c r="K137" s="332"/>
      <c r="L137" s="332"/>
    </row>
    <row r="138" spans="1:12" x14ac:dyDescent="0.2">
      <c r="A138" s="332"/>
      <c r="B138" s="332"/>
      <c r="C138" s="332"/>
      <c r="D138" s="332"/>
      <c r="E138" s="332"/>
      <c r="F138" s="332"/>
      <c r="G138" s="332"/>
      <c r="H138" s="332"/>
      <c r="I138" s="332"/>
      <c r="J138" s="332"/>
      <c r="K138" s="332"/>
      <c r="L138" s="332"/>
    </row>
    <row r="139" spans="1:12" x14ac:dyDescent="0.2">
      <c r="A139" s="332"/>
      <c r="B139" s="332"/>
      <c r="C139" s="332"/>
      <c r="D139" s="332"/>
      <c r="E139" s="332"/>
      <c r="F139" s="332"/>
      <c r="G139" s="332"/>
      <c r="H139" s="332"/>
      <c r="I139" s="332"/>
      <c r="J139" s="332"/>
      <c r="K139" s="332"/>
      <c r="L139" s="332"/>
    </row>
    <row r="140" spans="1:12" x14ac:dyDescent="0.2">
      <c r="A140" s="332"/>
      <c r="B140" s="332"/>
      <c r="C140" s="332"/>
      <c r="D140" s="332"/>
      <c r="E140" s="332"/>
      <c r="F140" s="332"/>
      <c r="G140" s="332"/>
      <c r="H140" s="332"/>
      <c r="I140" s="332"/>
      <c r="J140" s="332"/>
      <c r="K140" s="332"/>
      <c r="L140" s="332"/>
    </row>
    <row r="141" spans="1:12" x14ac:dyDescent="0.2">
      <c r="A141" s="332"/>
      <c r="B141" s="332"/>
      <c r="C141" s="332"/>
      <c r="D141" s="332"/>
      <c r="E141" s="332"/>
      <c r="F141" s="332"/>
      <c r="G141" s="332"/>
      <c r="H141" s="332"/>
      <c r="I141" s="332"/>
      <c r="J141" s="332"/>
      <c r="K141" s="332"/>
      <c r="L141" s="332"/>
    </row>
    <row r="142" spans="1:12" x14ac:dyDescent="0.2">
      <c r="A142" s="332"/>
      <c r="B142" s="332"/>
      <c r="C142" s="332"/>
      <c r="D142" s="332"/>
      <c r="E142" s="332"/>
      <c r="F142" s="332"/>
      <c r="G142" s="332"/>
      <c r="H142" s="332"/>
      <c r="I142" s="332"/>
      <c r="J142" s="332"/>
      <c r="K142" s="332"/>
      <c r="L142" s="332"/>
    </row>
    <row r="143" spans="1:12" x14ac:dyDescent="0.2">
      <c r="A143" s="332"/>
      <c r="B143" s="332"/>
      <c r="C143" s="332"/>
      <c r="D143" s="332"/>
      <c r="E143" s="332"/>
      <c r="F143" s="332"/>
      <c r="G143" s="332"/>
      <c r="H143" s="332"/>
      <c r="I143" s="332"/>
      <c r="J143" s="332"/>
      <c r="K143" s="332"/>
      <c r="L143" s="332"/>
    </row>
    <row r="144" spans="1:12" x14ac:dyDescent="0.2">
      <c r="A144" s="332"/>
      <c r="B144" s="332"/>
      <c r="C144" s="332"/>
      <c r="D144" s="332"/>
      <c r="E144" s="332"/>
      <c r="F144" s="332"/>
      <c r="G144" s="332"/>
      <c r="H144" s="332"/>
      <c r="I144" s="332"/>
      <c r="J144" s="332"/>
      <c r="K144" s="332"/>
      <c r="L144" s="332"/>
    </row>
    <row r="145" spans="1:12" x14ac:dyDescent="0.2">
      <c r="A145" s="332"/>
      <c r="B145" s="332"/>
      <c r="C145" s="332"/>
      <c r="D145" s="332"/>
      <c r="E145" s="332"/>
      <c r="F145" s="332"/>
      <c r="G145" s="332"/>
      <c r="H145" s="332"/>
      <c r="I145" s="332"/>
      <c r="J145" s="332"/>
      <c r="K145" s="332"/>
      <c r="L145" s="332"/>
    </row>
    <row r="146" spans="1:12" x14ac:dyDescent="0.2">
      <c r="A146" s="332"/>
      <c r="B146" s="332"/>
      <c r="C146" s="332"/>
      <c r="D146" s="332"/>
      <c r="E146" s="332"/>
      <c r="F146" s="332"/>
      <c r="G146" s="332"/>
      <c r="H146" s="332"/>
      <c r="I146" s="332"/>
      <c r="J146" s="332"/>
      <c r="K146" s="332"/>
      <c r="L146" s="332"/>
    </row>
    <row r="147" spans="1:12" x14ac:dyDescent="0.2">
      <c r="A147" s="332"/>
      <c r="B147" s="332"/>
      <c r="C147" s="332"/>
      <c r="D147" s="332"/>
      <c r="E147" s="332"/>
      <c r="F147" s="332"/>
      <c r="G147" s="332"/>
      <c r="H147" s="332"/>
      <c r="I147" s="332"/>
      <c r="J147" s="332"/>
      <c r="K147" s="332"/>
      <c r="L147" s="332"/>
    </row>
    <row r="148" spans="1:12" x14ac:dyDescent="0.2">
      <c r="A148" s="332"/>
      <c r="B148" s="332"/>
      <c r="C148" s="332"/>
      <c r="D148" s="332"/>
      <c r="E148" s="332"/>
      <c r="F148" s="332"/>
      <c r="G148" s="332"/>
      <c r="H148" s="332"/>
      <c r="I148" s="332"/>
      <c r="J148" s="332"/>
      <c r="K148" s="332"/>
      <c r="L148" s="332"/>
    </row>
    <row r="149" spans="1:12" x14ac:dyDescent="0.2">
      <c r="A149" s="332"/>
      <c r="B149" s="332"/>
      <c r="C149" s="332"/>
      <c r="D149" s="332"/>
      <c r="E149" s="332"/>
      <c r="F149" s="332"/>
      <c r="G149" s="332"/>
      <c r="H149" s="332"/>
      <c r="I149" s="332"/>
      <c r="J149" s="332"/>
      <c r="K149" s="332"/>
      <c r="L149" s="332"/>
    </row>
    <row r="150" spans="1:12" x14ac:dyDescent="0.2">
      <c r="A150" s="332"/>
      <c r="B150" s="332"/>
      <c r="C150" s="332"/>
      <c r="D150" s="332"/>
      <c r="E150" s="332"/>
      <c r="F150" s="332"/>
      <c r="G150" s="332"/>
      <c r="H150" s="332"/>
      <c r="I150" s="332"/>
      <c r="J150" s="332"/>
      <c r="K150" s="332"/>
      <c r="L150" s="332"/>
    </row>
    <row r="151" spans="1:12" x14ac:dyDescent="0.2">
      <c r="A151" s="332"/>
      <c r="B151" s="332"/>
      <c r="C151" s="332"/>
      <c r="D151" s="332"/>
      <c r="E151" s="332"/>
      <c r="F151" s="332"/>
      <c r="G151" s="332"/>
      <c r="H151" s="332"/>
      <c r="I151" s="332"/>
      <c r="J151" s="332"/>
      <c r="K151" s="332"/>
      <c r="L151" s="332"/>
    </row>
    <row r="152" spans="1:12" x14ac:dyDescent="0.2">
      <c r="A152" s="332"/>
      <c r="B152" s="332"/>
      <c r="C152" s="332"/>
      <c r="D152" s="332"/>
      <c r="E152" s="332"/>
      <c r="F152" s="332"/>
      <c r="G152" s="332"/>
      <c r="H152" s="332"/>
      <c r="I152" s="332"/>
      <c r="J152" s="332"/>
      <c r="K152" s="332"/>
      <c r="L152" s="332"/>
    </row>
    <row r="153" spans="1:12" x14ac:dyDescent="0.2">
      <c r="A153" s="332"/>
      <c r="B153" s="332"/>
      <c r="C153" s="332"/>
      <c r="D153" s="332"/>
      <c r="E153" s="332"/>
      <c r="F153" s="332"/>
      <c r="G153" s="332"/>
      <c r="H153" s="332"/>
      <c r="I153" s="332"/>
      <c r="J153" s="332"/>
      <c r="K153" s="332"/>
      <c r="L153" s="332"/>
    </row>
    <row r="154" spans="1:12" x14ac:dyDescent="0.2">
      <c r="A154" s="332"/>
      <c r="B154" s="332"/>
      <c r="C154" s="332"/>
      <c r="D154" s="332"/>
      <c r="E154" s="332"/>
      <c r="F154" s="332"/>
      <c r="G154" s="332"/>
      <c r="H154" s="332"/>
      <c r="I154" s="332"/>
      <c r="J154" s="332"/>
      <c r="K154" s="332"/>
      <c r="L154" s="332"/>
    </row>
    <row r="155" spans="1:12" x14ac:dyDescent="0.2">
      <c r="A155" s="332"/>
      <c r="B155" s="332"/>
      <c r="C155" s="332"/>
      <c r="D155" s="332"/>
      <c r="E155" s="332"/>
      <c r="F155" s="332"/>
      <c r="G155" s="332"/>
      <c r="H155" s="332"/>
      <c r="I155" s="332"/>
      <c r="J155" s="332"/>
      <c r="K155" s="332"/>
      <c r="L155" s="332"/>
    </row>
    <row r="156" spans="1:12" x14ac:dyDescent="0.2">
      <c r="A156" s="332"/>
      <c r="B156" s="332"/>
      <c r="C156" s="332"/>
      <c r="D156" s="332"/>
      <c r="E156" s="332"/>
      <c r="F156" s="332"/>
      <c r="G156" s="332"/>
      <c r="H156" s="332"/>
      <c r="I156" s="332"/>
      <c r="J156" s="332"/>
      <c r="K156" s="332"/>
      <c r="L156" s="332"/>
    </row>
    <row r="157" spans="1:12" x14ac:dyDescent="0.2">
      <c r="A157" s="332"/>
      <c r="B157" s="332"/>
      <c r="C157" s="332"/>
      <c r="D157" s="332"/>
      <c r="E157" s="332"/>
      <c r="F157" s="332"/>
      <c r="G157" s="332"/>
      <c r="H157" s="332"/>
      <c r="I157" s="332"/>
      <c r="J157" s="332"/>
      <c r="K157" s="332"/>
      <c r="L157" s="332"/>
    </row>
    <row r="158" spans="1:12" x14ac:dyDescent="0.2">
      <c r="A158" s="332"/>
      <c r="B158" s="332"/>
      <c r="C158" s="332"/>
      <c r="D158" s="332"/>
      <c r="E158" s="332"/>
      <c r="F158" s="332"/>
      <c r="G158" s="332"/>
      <c r="H158" s="332"/>
      <c r="I158" s="332"/>
      <c r="J158" s="332"/>
      <c r="K158" s="332"/>
      <c r="L158" s="332"/>
    </row>
    <row r="159" spans="1:12" x14ac:dyDescent="0.2">
      <c r="A159" s="332"/>
      <c r="B159" s="332"/>
      <c r="C159" s="332"/>
      <c r="D159" s="332"/>
      <c r="E159" s="332"/>
      <c r="F159" s="332"/>
      <c r="G159" s="332"/>
      <c r="H159" s="332"/>
      <c r="I159" s="332"/>
      <c r="J159" s="332"/>
      <c r="K159" s="332"/>
      <c r="L159" s="332"/>
    </row>
    <row r="160" spans="1:12" x14ac:dyDescent="0.2">
      <c r="A160" s="332"/>
      <c r="B160" s="332"/>
      <c r="C160" s="332"/>
      <c r="D160" s="332"/>
      <c r="E160" s="332"/>
      <c r="F160" s="332"/>
      <c r="G160" s="332"/>
      <c r="H160" s="332"/>
      <c r="I160" s="332"/>
      <c r="J160" s="332"/>
      <c r="K160" s="332"/>
      <c r="L160" s="332"/>
    </row>
    <row r="161" spans="1:12" x14ac:dyDescent="0.2">
      <c r="A161" s="332"/>
      <c r="B161" s="332"/>
      <c r="C161" s="332"/>
      <c r="D161" s="332"/>
      <c r="E161" s="332"/>
      <c r="F161" s="332"/>
      <c r="G161" s="332"/>
      <c r="H161" s="332"/>
      <c r="I161" s="332"/>
      <c r="J161" s="332"/>
      <c r="K161" s="332"/>
      <c r="L161" s="332"/>
    </row>
    <row r="162" spans="1:12" x14ac:dyDescent="0.2">
      <c r="A162" s="332"/>
      <c r="B162" s="332"/>
      <c r="C162" s="332"/>
      <c r="D162" s="332"/>
      <c r="E162" s="332"/>
      <c r="F162" s="332"/>
      <c r="G162" s="332"/>
      <c r="H162" s="332"/>
      <c r="I162" s="332"/>
      <c r="J162" s="332"/>
      <c r="K162" s="332"/>
      <c r="L162" s="332"/>
    </row>
    <row r="163" spans="1:12" x14ac:dyDescent="0.2">
      <c r="A163" s="332"/>
      <c r="B163" s="332"/>
      <c r="C163" s="332"/>
      <c r="D163" s="332"/>
      <c r="E163" s="332"/>
      <c r="F163" s="332"/>
      <c r="G163" s="332"/>
      <c r="H163" s="332"/>
      <c r="I163" s="332"/>
      <c r="J163" s="332"/>
      <c r="K163" s="332"/>
      <c r="L163" s="332"/>
    </row>
    <row r="164" spans="1:12" x14ac:dyDescent="0.2">
      <c r="A164" s="332"/>
      <c r="B164" s="332"/>
      <c r="C164" s="332"/>
      <c r="D164" s="332"/>
      <c r="E164" s="332"/>
      <c r="F164" s="332"/>
      <c r="G164" s="332"/>
      <c r="H164" s="332"/>
      <c r="I164" s="332"/>
      <c r="J164" s="332"/>
      <c r="K164" s="332"/>
      <c r="L164" s="332"/>
    </row>
    <row r="165" spans="1:12" x14ac:dyDescent="0.2">
      <c r="A165" s="332"/>
      <c r="B165" s="332"/>
      <c r="C165" s="332"/>
      <c r="D165" s="332"/>
      <c r="E165" s="332"/>
      <c r="F165" s="332"/>
      <c r="G165" s="332"/>
      <c r="H165" s="332"/>
      <c r="I165" s="332"/>
      <c r="J165" s="332"/>
      <c r="K165" s="332"/>
      <c r="L165" s="332"/>
    </row>
    <row r="166" spans="1:12" x14ac:dyDescent="0.2">
      <c r="A166" s="332"/>
      <c r="B166" s="332"/>
      <c r="C166" s="332"/>
      <c r="D166" s="332"/>
      <c r="E166" s="332"/>
      <c r="F166" s="332"/>
      <c r="G166" s="332"/>
      <c r="H166" s="332"/>
      <c r="I166" s="332"/>
      <c r="J166" s="332"/>
      <c r="K166" s="332"/>
      <c r="L166" s="332"/>
    </row>
    <row r="167" spans="1:12" x14ac:dyDescent="0.2">
      <c r="A167" s="332"/>
      <c r="B167" s="332"/>
      <c r="C167" s="332"/>
      <c r="D167" s="332"/>
      <c r="E167" s="332"/>
      <c r="F167" s="332"/>
      <c r="G167" s="332"/>
      <c r="H167" s="332"/>
      <c r="I167" s="332"/>
      <c r="J167" s="332"/>
      <c r="K167" s="332"/>
      <c r="L167" s="332"/>
    </row>
    <row r="168" spans="1:12" x14ac:dyDescent="0.2">
      <c r="A168" s="332"/>
      <c r="B168" s="332"/>
      <c r="C168" s="332"/>
      <c r="D168" s="332"/>
      <c r="E168" s="332"/>
      <c r="F168" s="332"/>
      <c r="G168" s="332"/>
      <c r="H168" s="332"/>
      <c r="I168" s="332"/>
      <c r="J168" s="332"/>
      <c r="K168" s="332"/>
      <c r="L168" s="332"/>
    </row>
    <row r="169" spans="1:12" x14ac:dyDescent="0.2">
      <c r="A169" s="332"/>
      <c r="B169" s="332"/>
      <c r="C169" s="332"/>
      <c r="D169" s="332"/>
      <c r="E169" s="332"/>
      <c r="F169" s="332"/>
      <c r="G169" s="332"/>
      <c r="H169" s="332"/>
      <c r="I169" s="332"/>
      <c r="J169" s="332"/>
      <c r="K169" s="332"/>
      <c r="L169" s="332"/>
    </row>
    <row r="170" spans="1:12" x14ac:dyDescent="0.2">
      <c r="A170" s="332"/>
      <c r="B170" s="332"/>
      <c r="C170" s="332"/>
      <c r="D170" s="332"/>
      <c r="E170" s="332"/>
      <c r="F170" s="332"/>
      <c r="G170" s="332"/>
      <c r="H170" s="332"/>
      <c r="I170" s="332"/>
      <c r="J170" s="332"/>
      <c r="K170" s="332"/>
      <c r="L170" s="332"/>
    </row>
    <row r="171" spans="1:12" x14ac:dyDescent="0.2">
      <c r="A171" s="332"/>
      <c r="B171" s="332"/>
      <c r="C171" s="332"/>
      <c r="D171" s="332"/>
      <c r="E171" s="332"/>
      <c r="F171" s="332"/>
      <c r="G171" s="332"/>
      <c r="H171" s="332"/>
      <c r="I171" s="332"/>
      <c r="J171" s="332"/>
      <c r="K171" s="332"/>
      <c r="L171" s="332"/>
    </row>
    <row r="172" spans="1:12" x14ac:dyDescent="0.2">
      <c r="A172" s="332"/>
      <c r="B172" s="332"/>
      <c r="C172" s="332"/>
      <c r="D172" s="332"/>
      <c r="E172" s="332"/>
      <c r="F172" s="332"/>
      <c r="G172" s="332"/>
      <c r="H172" s="332"/>
      <c r="I172" s="332"/>
      <c r="J172" s="332"/>
      <c r="K172" s="332"/>
      <c r="L172" s="332"/>
    </row>
    <row r="173" spans="1:12" x14ac:dyDescent="0.2">
      <c r="A173" s="332"/>
      <c r="B173" s="332"/>
      <c r="C173" s="332"/>
      <c r="D173" s="332"/>
      <c r="E173" s="332"/>
      <c r="F173" s="332"/>
      <c r="G173" s="332"/>
      <c r="H173" s="332"/>
      <c r="I173" s="332"/>
      <c r="J173" s="332"/>
      <c r="K173" s="332"/>
      <c r="L173" s="332"/>
    </row>
    <row r="174" spans="1:12" x14ac:dyDescent="0.2">
      <c r="A174" s="332"/>
      <c r="B174" s="332"/>
      <c r="C174" s="332"/>
      <c r="D174" s="332"/>
      <c r="E174" s="332"/>
      <c r="F174" s="332"/>
      <c r="G174" s="332"/>
      <c r="H174" s="332"/>
      <c r="I174" s="332"/>
      <c r="J174" s="332"/>
      <c r="K174" s="332"/>
      <c r="L174" s="332"/>
    </row>
    <row r="175" spans="1:12" x14ac:dyDescent="0.2">
      <c r="A175" s="332"/>
      <c r="B175" s="332"/>
      <c r="C175" s="332"/>
      <c r="D175" s="332"/>
      <c r="E175" s="332"/>
      <c r="F175" s="332"/>
      <c r="G175" s="332"/>
      <c r="H175" s="332"/>
      <c r="I175" s="332"/>
      <c r="J175" s="332"/>
      <c r="K175" s="332"/>
      <c r="L175" s="332"/>
    </row>
    <row r="176" spans="1:12" x14ac:dyDescent="0.2">
      <c r="A176" s="332"/>
      <c r="B176" s="332"/>
      <c r="C176" s="332"/>
      <c r="D176" s="332"/>
      <c r="E176" s="332"/>
      <c r="F176" s="332"/>
      <c r="G176" s="332"/>
      <c r="H176" s="332"/>
      <c r="I176" s="332"/>
      <c r="J176" s="332"/>
      <c r="K176" s="332"/>
      <c r="L176" s="332"/>
    </row>
    <row r="177" spans="1:12" x14ac:dyDescent="0.2">
      <c r="A177" s="332"/>
      <c r="B177" s="332"/>
      <c r="C177" s="332"/>
      <c r="D177" s="332"/>
      <c r="E177" s="332"/>
      <c r="F177" s="332"/>
      <c r="G177" s="332"/>
      <c r="H177" s="332"/>
      <c r="I177" s="332"/>
      <c r="J177" s="332"/>
      <c r="K177" s="332"/>
      <c r="L177" s="332"/>
    </row>
    <row r="178" spans="1:12" x14ac:dyDescent="0.2">
      <c r="A178" s="332"/>
      <c r="B178" s="332"/>
      <c r="C178" s="332"/>
      <c r="D178" s="332"/>
      <c r="E178" s="332"/>
      <c r="F178" s="332"/>
      <c r="G178" s="332"/>
      <c r="H178" s="332"/>
      <c r="I178" s="332"/>
      <c r="J178" s="332"/>
      <c r="K178" s="332"/>
      <c r="L178" s="332"/>
    </row>
    <row r="179" spans="1:12" x14ac:dyDescent="0.2">
      <c r="A179" s="332"/>
      <c r="B179" s="332"/>
      <c r="C179" s="332"/>
      <c r="D179" s="332"/>
      <c r="E179" s="332"/>
      <c r="F179" s="332"/>
      <c r="G179" s="332"/>
      <c r="H179" s="332"/>
      <c r="I179" s="332"/>
      <c r="J179" s="332"/>
      <c r="K179" s="332"/>
      <c r="L179" s="332"/>
    </row>
    <row r="180" spans="1:12" x14ac:dyDescent="0.2">
      <c r="A180" s="332"/>
      <c r="B180" s="332"/>
      <c r="C180" s="332"/>
      <c r="D180" s="332"/>
      <c r="E180" s="332"/>
      <c r="F180" s="332"/>
      <c r="G180" s="332"/>
      <c r="H180" s="332"/>
      <c r="I180" s="332"/>
      <c r="J180" s="332"/>
      <c r="K180" s="332"/>
      <c r="L180" s="332"/>
    </row>
    <row r="181" spans="1:12" x14ac:dyDescent="0.2">
      <c r="A181" s="332"/>
      <c r="B181" s="332"/>
      <c r="C181" s="332"/>
      <c r="D181" s="332"/>
      <c r="E181" s="332"/>
      <c r="F181" s="332"/>
      <c r="G181" s="332"/>
      <c r="H181" s="332"/>
      <c r="I181" s="332"/>
      <c r="J181" s="332"/>
      <c r="K181" s="332"/>
      <c r="L181" s="332"/>
    </row>
    <row r="182" spans="1:12" x14ac:dyDescent="0.2">
      <c r="A182" s="332"/>
      <c r="B182" s="332"/>
      <c r="C182" s="332"/>
      <c r="D182" s="332"/>
      <c r="E182" s="332"/>
      <c r="F182" s="332"/>
      <c r="G182" s="332"/>
      <c r="H182" s="332"/>
      <c r="I182" s="332"/>
      <c r="J182" s="332"/>
      <c r="K182" s="332"/>
      <c r="L182" s="332"/>
    </row>
    <row r="183" spans="1:12" x14ac:dyDescent="0.2">
      <c r="A183" s="332"/>
      <c r="B183" s="332"/>
      <c r="C183" s="332"/>
      <c r="D183" s="332"/>
      <c r="E183" s="332"/>
      <c r="F183" s="332"/>
      <c r="G183" s="332"/>
      <c r="H183" s="332"/>
      <c r="I183" s="332"/>
      <c r="J183" s="332"/>
      <c r="K183" s="332"/>
      <c r="L183" s="332"/>
    </row>
    <row r="184" spans="1:12" x14ac:dyDescent="0.2">
      <c r="A184" s="332"/>
      <c r="B184" s="332"/>
      <c r="C184" s="332"/>
      <c r="D184" s="332"/>
      <c r="E184" s="332"/>
      <c r="F184" s="332"/>
      <c r="G184" s="332"/>
      <c r="H184" s="332"/>
      <c r="I184" s="332"/>
      <c r="J184" s="332"/>
      <c r="K184" s="332"/>
      <c r="L184" s="332"/>
    </row>
    <row r="185" spans="1:12" x14ac:dyDescent="0.2">
      <c r="A185" s="332"/>
      <c r="B185" s="332"/>
      <c r="C185" s="332"/>
      <c r="D185" s="332"/>
      <c r="E185" s="332"/>
      <c r="F185" s="332"/>
      <c r="G185" s="332"/>
      <c r="H185" s="332"/>
      <c r="I185" s="332"/>
      <c r="J185" s="332"/>
      <c r="K185" s="332"/>
      <c r="L185" s="332"/>
    </row>
    <row r="186" spans="1:12" x14ac:dyDescent="0.2">
      <c r="A186" s="332"/>
      <c r="B186" s="332"/>
      <c r="C186" s="332"/>
      <c r="D186" s="332"/>
      <c r="E186" s="332"/>
      <c r="F186" s="332"/>
      <c r="G186" s="332"/>
      <c r="H186" s="332"/>
      <c r="I186" s="332"/>
      <c r="J186" s="332"/>
      <c r="K186" s="332"/>
      <c r="L186" s="332"/>
    </row>
    <row r="187" spans="1:12" x14ac:dyDescent="0.2">
      <c r="A187" s="332"/>
      <c r="B187" s="332"/>
      <c r="C187" s="332"/>
      <c r="D187" s="332"/>
      <c r="E187" s="332"/>
      <c r="F187" s="332"/>
      <c r="G187" s="332"/>
      <c r="H187" s="332"/>
      <c r="I187" s="332"/>
      <c r="J187" s="332"/>
      <c r="K187" s="332"/>
      <c r="L187" s="332"/>
    </row>
    <row r="188" spans="1:12" x14ac:dyDescent="0.2">
      <c r="A188" s="332"/>
      <c r="B188" s="332"/>
      <c r="C188" s="332"/>
      <c r="D188" s="332"/>
      <c r="E188" s="332"/>
      <c r="F188" s="332"/>
      <c r="G188" s="332"/>
      <c r="H188" s="332"/>
      <c r="I188" s="332"/>
      <c r="J188" s="332"/>
      <c r="K188" s="332"/>
      <c r="L188" s="332"/>
    </row>
    <row r="189" spans="1:12" x14ac:dyDescent="0.2">
      <c r="A189" s="332"/>
      <c r="B189" s="332"/>
      <c r="C189" s="332"/>
      <c r="D189" s="332"/>
      <c r="E189" s="332"/>
      <c r="F189" s="332"/>
      <c r="G189" s="332"/>
      <c r="H189" s="332"/>
      <c r="I189" s="332"/>
      <c r="J189" s="332"/>
      <c r="K189" s="332"/>
      <c r="L189" s="332"/>
    </row>
    <row r="190" spans="1:12" x14ac:dyDescent="0.2">
      <c r="A190" s="332"/>
      <c r="B190" s="332"/>
      <c r="C190" s="332"/>
      <c r="D190" s="332"/>
      <c r="E190" s="332"/>
      <c r="F190" s="332"/>
      <c r="G190" s="332"/>
      <c r="H190" s="332"/>
      <c r="I190" s="332"/>
      <c r="J190" s="332"/>
      <c r="K190" s="332"/>
      <c r="L190" s="332"/>
    </row>
    <row r="191" spans="1:12" x14ac:dyDescent="0.2">
      <c r="A191" s="332"/>
      <c r="B191" s="332"/>
      <c r="C191" s="332"/>
      <c r="D191" s="332"/>
      <c r="E191" s="332"/>
      <c r="F191" s="332"/>
      <c r="G191" s="332"/>
      <c r="H191" s="332"/>
      <c r="I191" s="332"/>
      <c r="J191" s="332"/>
      <c r="K191" s="332"/>
      <c r="L191" s="332"/>
    </row>
    <row r="192" spans="1:12" x14ac:dyDescent="0.2">
      <c r="A192" s="332"/>
      <c r="B192" s="332"/>
      <c r="C192" s="332"/>
      <c r="D192" s="332"/>
      <c r="E192" s="332"/>
      <c r="F192" s="332"/>
      <c r="G192" s="332"/>
      <c r="H192" s="332"/>
      <c r="I192" s="332"/>
      <c r="J192" s="332"/>
      <c r="K192" s="332"/>
      <c r="L192" s="332"/>
    </row>
    <row r="193" spans="1:12" x14ac:dyDescent="0.2">
      <c r="A193" s="332"/>
      <c r="B193" s="332"/>
      <c r="C193" s="332"/>
      <c r="D193" s="332"/>
      <c r="E193" s="332"/>
      <c r="F193" s="332"/>
      <c r="G193" s="332"/>
      <c r="H193" s="332"/>
      <c r="I193" s="332"/>
      <c r="J193" s="332"/>
      <c r="K193" s="332"/>
      <c r="L193" s="332"/>
    </row>
    <row r="194" spans="1:12" x14ac:dyDescent="0.2">
      <c r="A194" s="332"/>
      <c r="B194" s="332"/>
      <c r="C194" s="332"/>
      <c r="D194" s="332"/>
      <c r="E194" s="332"/>
      <c r="F194" s="332"/>
      <c r="G194" s="332"/>
      <c r="H194" s="332"/>
      <c r="I194" s="332"/>
      <c r="J194" s="332"/>
      <c r="K194" s="332"/>
      <c r="L194" s="332"/>
    </row>
    <row r="195" spans="1:12" x14ac:dyDescent="0.2">
      <c r="A195" s="332"/>
      <c r="B195" s="332"/>
      <c r="C195" s="332"/>
      <c r="D195" s="332"/>
      <c r="E195" s="332"/>
      <c r="F195" s="332"/>
      <c r="G195" s="332"/>
      <c r="H195" s="332"/>
      <c r="I195" s="332"/>
      <c r="J195" s="332"/>
      <c r="K195" s="332"/>
      <c r="L195" s="332"/>
    </row>
    <row r="196" spans="1:12" x14ac:dyDescent="0.2">
      <c r="A196" s="332"/>
      <c r="B196" s="332"/>
      <c r="C196" s="332"/>
      <c r="D196" s="332"/>
      <c r="E196" s="332"/>
      <c r="F196" s="332"/>
      <c r="G196" s="332"/>
      <c r="H196" s="332"/>
      <c r="I196" s="332"/>
      <c r="J196" s="332"/>
      <c r="K196" s="332"/>
      <c r="L196" s="332"/>
    </row>
    <row r="197" spans="1:12" x14ac:dyDescent="0.2">
      <c r="A197" s="332"/>
      <c r="B197" s="332"/>
      <c r="C197" s="332"/>
      <c r="D197" s="332"/>
      <c r="E197" s="332"/>
      <c r="F197" s="332"/>
      <c r="G197" s="332"/>
      <c r="H197" s="332"/>
      <c r="I197" s="332"/>
      <c r="J197" s="332"/>
      <c r="K197" s="332"/>
      <c r="L197" s="332"/>
    </row>
    <row r="198" spans="1:12" x14ac:dyDescent="0.2">
      <c r="A198" s="332"/>
      <c r="B198" s="332"/>
      <c r="C198" s="332"/>
      <c r="D198" s="332"/>
      <c r="E198" s="332"/>
      <c r="F198" s="332"/>
      <c r="G198" s="332"/>
      <c r="H198" s="332"/>
      <c r="I198" s="332"/>
      <c r="J198" s="332"/>
      <c r="K198" s="332"/>
      <c r="L198" s="332"/>
    </row>
    <row r="199" spans="1:12" x14ac:dyDescent="0.2">
      <c r="A199" s="332"/>
      <c r="B199" s="332"/>
      <c r="C199" s="332"/>
      <c r="D199" s="332"/>
      <c r="E199" s="332"/>
      <c r="F199" s="332"/>
      <c r="G199" s="332"/>
      <c r="H199" s="332"/>
      <c r="I199" s="332"/>
      <c r="J199" s="332"/>
      <c r="K199" s="332"/>
      <c r="L199" s="332"/>
    </row>
    <row r="200" spans="1:12" x14ac:dyDescent="0.2">
      <c r="A200" s="332"/>
      <c r="B200" s="332"/>
      <c r="C200" s="332"/>
      <c r="D200" s="332"/>
      <c r="E200" s="332"/>
      <c r="F200" s="332"/>
      <c r="G200" s="332"/>
      <c r="H200" s="332"/>
      <c r="I200" s="332"/>
      <c r="J200" s="332"/>
      <c r="K200" s="332"/>
      <c r="L200" s="332"/>
    </row>
    <row r="201" spans="1:12" x14ac:dyDescent="0.2">
      <c r="A201" s="332"/>
      <c r="B201" s="332"/>
      <c r="C201" s="332"/>
      <c r="D201" s="332"/>
      <c r="E201" s="332"/>
      <c r="F201" s="332"/>
      <c r="G201" s="332"/>
      <c r="H201" s="332"/>
      <c r="I201" s="332"/>
      <c r="J201" s="332"/>
      <c r="K201" s="332"/>
      <c r="L201" s="332"/>
    </row>
    <row r="202" spans="1:12" x14ac:dyDescent="0.2">
      <c r="A202" s="332"/>
      <c r="B202" s="332"/>
      <c r="C202" s="332"/>
      <c r="D202" s="332"/>
      <c r="E202" s="332"/>
      <c r="F202" s="332"/>
      <c r="G202" s="332"/>
      <c r="H202" s="332"/>
      <c r="I202" s="332"/>
      <c r="J202" s="332"/>
      <c r="K202" s="332"/>
      <c r="L202" s="332"/>
    </row>
    <row r="203" spans="1:12" x14ac:dyDescent="0.2">
      <c r="A203" s="332"/>
      <c r="B203" s="332"/>
      <c r="C203" s="332"/>
      <c r="D203" s="332"/>
      <c r="E203" s="332"/>
      <c r="F203" s="332"/>
      <c r="G203" s="332"/>
      <c r="H203" s="332"/>
      <c r="I203" s="332"/>
      <c r="J203" s="332"/>
      <c r="K203" s="332"/>
      <c r="L203" s="332"/>
    </row>
    <row r="204" spans="1:12" x14ac:dyDescent="0.2">
      <c r="A204" s="332"/>
      <c r="B204" s="332"/>
      <c r="C204" s="332"/>
      <c r="D204" s="332"/>
      <c r="E204" s="332"/>
      <c r="F204" s="332"/>
      <c r="G204" s="332"/>
      <c r="H204" s="332"/>
      <c r="I204" s="332"/>
      <c r="J204" s="332"/>
      <c r="K204" s="332"/>
      <c r="L204" s="332"/>
    </row>
    <row r="205" spans="1:12" x14ac:dyDescent="0.2">
      <c r="A205" s="332"/>
      <c r="B205" s="332"/>
      <c r="C205" s="332"/>
      <c r="D205" s="332"/>
      <c r="E205" s="332"/>
      <c r="F205" s="332"/>
      <c r="G205" s="332"/>
      <c r="H205" s="332"/>
      <c r="I205" s="332"/>
      <c r="J205" s="332"/>
      <c r="K205" s="332"/>
      <c r="L205" s="332"/>
    </row>
    <row r="206" spans="1:12" x14ac:dyDescent="0.2">
      <c r="A206" s="332"/>
      <c r="B206" s="332"/>
      <c r="C206" s="332"/>
      <c r="D206" s="332"/>
      <c r="E206" s="332"/>
      <c r="F206" s="332"/>
      <c r="G206" s="332"/>
      <c r="H206" s="332"/>
      <c r="I206" s="332"/>
      <c r="J206" s="332"/>
      <c r="K206" s="332"/>
      <c r="L206" s="332"/>
    </row>
    <row r="207" spans="1:12" x14ac:dyDescent="0.2">
      <c r="A207" s="332"/>
      <c r="B207" s="332"/>
      <c r="C207" s="332"/>
      <c r="D207" s="332"/>
      <c r="E207" s="332"/>
      <c r="F207" s="332"/>
      <c r="G207" s="332"/>
      <c r="H207" s="332"/>
      <c r="I207" s="332"/>
      <c r="J207" s="332"/>
      <c r="K207" s="332"/>
      <c r="L207" s="332"/>
    </row>
    <row r="208" spans="1:12" x14ac:dyDescent="0.2">
      <c r="A208" s="332"/>
      <c r="B208" s="332"/>
      <c r="C208" s="332"/>
      <c r="D208" s="332"/>
      <c r="E208" s="332"/>
      <c r="F208" s="332"/>
      <c r="G208" s="332"/>
      <c r="H208" s="332"/>
      <c r="I208" s="332"/>
      <c r="J208" s="332"/>
      <c r="K208" s="332"/>
      <c r="L208" s="332"/>
    </row>
    <row r="209" spans="1:12" x14ac:dyDescent="0.2">
      <c r="A209" s="332"/>
      <c r="B209" s="332"/>
      <c r="C209" s="332"/>
      <c r="D209" s="332"/>
      <c r="E209" s="332"/>
      <c r="F209" s="332"/>
      <c r="G209" s="332"/>
      <c r="H209" s="332"/>
      <c r="I209" s="332"/>
      <c r="J209" s="332"/>
      <c r="K209" s="332"/>
      <c r="L209" s="332"/>
    </row>
    <row r="210" spans="1:12" x14ac:dyDescent="0.2">
      <c r="A210" s="332"/>
      <c r="B210" s="332"/>
      <c r="C210" s="332"/>
      <c r="D210" s="332"/>
      <c r="E210" s="332"/>
      <c r="F210" s="332"/>
      <c r="G210" s="332"/>
      <c r="H210" s="332"/>
      <c r="I210" s="332"/>
      <c r="J210" s="332"/>
      <c r="K210" s="332"/>
      <c r="L210" s="332"/>
    </row>
    <row r="211" spans="1:12" x14ac:dyDescent="0.2">
      <c r="A211" s="332"/>
      <c r="B211" s="332"/>
      <c r="C211" s="332"/>
      <c r="D211" s="332"/>
      <c r="E211" s="332"/>
      <c r="F211" s="332"/>
      <c r="G211" s="332"/>
      <c r="H211" s="332"/>
      <c r="I211" s="332"/>
      <c r="J211" s="332"/>
      <c r="K211" s="332"/>
      <c r="L211" s="332"/>
    </row>
    <row r="212" spans="1:12" x14ac:dyDescent="0.2">
      <c r="A212" s="332"/>
      <c r="B212" s="332"/>
      <c r="C212" s="332"/>
      <c r="D212" s="332"/>
      <c r="E212" s="332"/>
      <c r="F212" s="332"/>
      <c r="G212" s="332"/>
      <c r="H212" s="332"/>
      <c r="I212" s="332"/>
      <c r="J212" s="332"/>
      <c r="K212" s="332"/>
      <c r="L212" s="332"/>
    </row>
    <row r="213" spans="1:12" x14ac:dyDescent="0.2">
      <c r="A213" s="332"/>
      <c r="B213" s="332"/>
      <c r="C213" s="332"/>
      <c r="D213" s="332"/>
      <c r="E213" s="332"/>
      <c r="F213" s="332"/>
      <c r="G213" s="332"/>
      <c r="H213" s="332"/>
      <c r="I213" s="332"/>
      <c r="J213" s="332"/>
      <c r="K213" s="332"/>
      <c r="L213" s="332"/>
    </row>
    <row r="214" spans="1:12" x14ac:dyDescent="0.2">
      <c r="A214" s="332"/>
      <c r="B214" s="332"/>
      <c r="C214" s="332"/>
      <c r="D214" s="332"/>
      <c r="E214" s="332"/>
      <c r="F214" s="332"/>
      <c r="G214" s="332"/>
      <c r="H214" s="332"/>
      <c r="I214" s="332"/>
      <c r="J214" s="332"/>
      <c r="K214" s="332"/>
      <c r="L214" s="332"/>
    </row>
    <row r="215" spans="1:12" x14ac:dyDescent="0.2">
      <c r="A215" s="332"/>
      <c r="B215" s="332"/>
      <c r="C215" s="332"/>
      <c r="D215" s="332"/>
      <c r="E215" s="332"/>
      <c r="F215" s="332"/>
      <c r="G215" s="332"/>
      <c r="H215" s="332"/>
      <c r="I215" s="332"/>
      <c r="J215" s="332"/>
      <c r="K215" s="332"/>
      <c r="L215" s="332"/>
    </row>
    <row r="216" spans="1:12" x14ac:dyDescent="0.2">
      <c r="A216" s="332"/>
      <c r="B216" s="332"/>
      <c r="C216" s="332"/>
      <c r="D216" s="332"/>
      <c r="E216" s="332"/>
      <c r="F216" s="332"/>
      <c r="G216" s="332"/>
      <c r="H216" s="332"/>
      <c r="I216" s="332"/>
      <c r="J216" s="332"/>
      <c r="K216" s="332"/>
      <c r="L216" s="332"/>
    </row>
    <row r="217" spans="1:12" x14ac:dyDescent="0.2">
      <c r="A217" s="332"/>
      <c r="B217" s="332"/>
      <c r="C217" s="332"/>
      <c r="D217" s="332"/>
      <c r="E217" s="332"/>
      <c r="F217" s="332"/>
      <c r="G217" s="332"/>
      <c r="H217" s="332"/>
      <c r="I217" s="332"/>
      <c r="J217" s="332"/>
      <c r="K217" s="332"/>
      <c r="L217" s="332"/>
    </row>
    <row r="218" spans="1:12" x14ac:dyDescent="0.2">
      <c r="A218" s="332"/>
      <c r="B218" s="332"/>
      <c r="C218" s="332"/>
      <c r="D218" s="332"/>
      <c r="E218" s="332"/>
      <c r="F218" s="332"/>
      <c r="G218" s="332"/>
      <c r="H218" s="332"/>
      <c r="I218" s="332"/>
      <c r="J218" s="332"/>
      <c r="K218" s="332"/>
      <c r="L218" s="332"/>
    </row>
    <row r="219" spans="1:12" x14ac:dyDescent="0.2">
      <c r="A219" s="332"/>
      <c r="B219" s="332"/>
      <c r="C219" s="332"/>
      <c r="D219" s="332"/>
      <c r="E219" s="332"/>
      <c r="F219" s="332"/>
      <c r="G219" s="332"/>
      <c r="H219" s="332"/>
      <c r="I219" s="332"/>
      <c r="J219" s="332"/>
      <c r="K219" s="332"/>
      <c r="L219" s="332"/>
    </row>
    <row r="220" spans="1:12" x14ac:dyDescent="0.2">
      <c r="A220" s="332"/>
      <c r="B220" s="332"/>
      <c r="C220" s="332"/>
      <c r="D220" s="332"/>
      <c r="E220" s="332"/>
      <c r="F220" s="332"/>
      <c r="G220" s="332"/>
      <c r="H220" s="332"/>
      <c r="I220" s="332"/>
      <c r="J220" s="332"/>
      <c r="K220" s="332"/>
      <c r="L220" s="332"/>
    </row>
    <row r="221" spans="1:12" x14ac:dyDescent="0.2">
      <c r="A221" s="332"/>
      <c r="B221" s="332"/>
      <c r="C221" s="332"/>
      <c r="D221" s="332"/>
      <c r="E221" s="332"/>
      <c r="F221" s="332"/>
      <c r="G221" s="332"/>
      <c r="H221" s="332"/>
      <c r="I221" s="332"/>
      <c r="J221" s="332"/>
      <c r="K221" s="332"/>
      <c r="L221" s="332"/>
    </row>
    <row r="222" spans="1:12" x14ac:dyDescent="0.2">
      <c r="A222" s="332"/>
      <c r="B222" s="332"/>
      <c r="C222" s="332"/>
      <c r="D222" s="332"/>
      <c r="E222" s="332"/>
      <c r="F222" s="332"/>
      <c r="G222" s="332"/>
      <c r="H222" s="332"/>
      <c r="I222" s="332"/>
      <c r="J222" s="332"/>
      <c r="K222" s="332"/>
      <c r="L222" s="332"/>
    </row>
    <row r="223" spans="1:12" x14ac:dyDescent="0.2">
      <c r="A223" s="332"/>
      <c r="B223" s="332"/>
      <c r="C223" s="332"/>
      <c r="D223" s="332"/>
      <c r="E223" s="332"/>
      <c r="F223" s="332"/>
      <c r="G223" s="332"/>
      <c r="H223" s="332"/>
      <c r="I223" s="332"/>
      <c r="J223" s="332"/>
      <c r="K223" s="332"/>
      <c r="L223" s="332"/>
    </row>
    <row r="224" spans="1:12" x14ac:dyDescent="0.2">
      <c r="A224" s="332"/>
      <c r="B224" s="332"/>
      <c r="C224" s="332"/>
      <c r="D224" s="332"/>
      <c r="E224" s="332"/>
      <c r="F224" s="332"/>
      <c r="G224" s="332"/>
      <c r="H224" s="332"/>
      <c r="I224" s="332"/>
      <c r="J224" s="332"/>
      <c r="K224" s="332"/>
      <c r="L224" s="332"/>
    </row>
    <row r="225" spans="1:12" x14ac:dyDescent="0.2">
      <c r="A225" s="332"/>
      <c r="B225" s="332"/>
      <c r="C225" s="332"/>
      <c r="D225" s="332"/>
      <c r="E225" s="332"/>
      <c r="F225" s="332"/>
      <c r="G225" s="332"/>
      <c r="H225" s="332"/>
      <c r="I225" s="332"/>
      <c r="J225" s="332"/>
      <c r="K225" s="332"/>
      <c r="L225" s="332"/>
    </row>
    <row r="226" spans="1:12" x14ac:dyDescent="0.2">
      <c r="A226" s="332"/>
      <c r="B226" s="332"/>
      <c r="C226" s="332"/>
      <c r="D226" s="332"/>
      <c r="E226" s="332"/>
      <c r="F226" s="332"/>
      <c r="G226" s="332"/>
      <c r="H226" s="332"/>
      <c r="I226" s="332"/>
      <c r="J226" s="332"/>
      <c r="K226" s="332"/>
      <c r="L226" s="332"/>
    </row>
    <row r="227" spans="1:12" x14ac:dyDescent="0.2">
      <c r="A227" s="332"/>
      <c r="B227" s="332"/>
      <c r="C227" s="332"/>
      <c r="D227" s="332"/>
      <c r="E227" s="332"/>
      <c r="F227" s="332"/>
      <c r="G227" s="332"/>
      <c r="H227" s="332"/>
      <c r="I227" s="332"/>
      <c r="J227" s="332"/>
      <c r="K227" s="332"/>
      <c r="L227" s="332"/>
    </row>
    <row r="228" spans="1:12" x14ac:dyDescent="0.2">
      <c r="A228" s="332"/>
      <c r="B228" s="332"/>
      <c r="C228" s="332"/>
      <c r="D228" s="332"/>
      <c r="E228" s="332"/>
      <c r="F228" s="332"/>
      <c r="G228" s="332"/>
      <c r="H228" s="332"/>
      <c r="I228" s="332"/>
      <c r="J228" s="332"/>
      <c r="K228" s="332"/>
      <c r="L228" s="332"/>
    </row>
    <row r="229" spans="1:12" x14ac:dyDescent="0.2">
      <c r="A229" s="332"/>
      <c r="B229" s="332"/>
      <c r="C229" s="332"/>
      <c r="D229" s="332"/>
      <c r="E229" s="332"/>
      <c r="F229" s="332"/>
      <c r="G229" s="332"/>
      <c r="H229" s="332"/>
      <c r="I229" s="332"/>
      <c r="J229" s="332"/>
      <c r="K229" s="332"/>
      <c r="L229" s="332"/>
    </row>
    <row r="230" spans="1:12" x14ac:dyDescent="0.2">
      <c r="A230" s="332"/>
      <c r="B230" s="332"/>
      <c r="C230" s="332"/>
      <c r="D230" s="332"/>
      <c r="E230" s="332"/>
      <c r="F230" s="332"/>
      <c r="G230" s="332"/>
      <c r="H230" s="332"/>
      <c r="I230" s="332"/>
      <c r="J230" s="332"/>
      <c r="K230" s="332"/>
      <c r="L230" s="332"/>
    </row>
    <row r="231" spans="1:12" x14ac:dyDescent="0.2">
      <c r="A231" s="332"/>
      <c r="B231" s="332"/>
      <c r="C231" s="332"/>
      <c r="D231" s="332"/>
      <c r="E231" s="332"/>
      <c r="F231" s="332"/>
      <c r="G231" s="332"/>
      <c r="H231" s="332"/>
      <c r="I231" s="332"/>
      <c r="J231" s="332"/>
      <c r="K231" s="332"/>
      <c r="L231" s="332"/>
    </row>
    <row r="232" spans="1:12" x14ac:dyDescent="0.2">
      <c r="A232" s="332"/>
      <c r="B232" s="332"/>
      <c r="C232" s="332"/>
      <c r="D232" s="332"/>
      <c r="E232" s="332"/>
      <c r="F232" s="332"/>
      <c r="G232" s="332"/>
      <c r="H232" s="332"/>
      <c r="I232" s="332"/>
      <c r="J232" s="332"/>
      <c r="K232" s="332"/>
      <c r="L232" s="332"/>
    </row>
    <row r="233" spans="1:12" x14ac:dyDescent="0.2">
      <c r="A233" s="332"/>
      <c r="B233" s="332"/>
      <c r="C233" s="332"/>
      <c r="D233" s="332"/>
      <c r="E233" s="332"/>
      <c r="F233" s="332"/>
      <c r="G233" s="332"/>
      <c r="H233" s="332"/>
      <c r="I233" s="332"/>
      <c r="J233" s="332"/>
      <c r="K233" s="332"/>
      <c r="L233" s="332"/>
    </row>
    <row r="234" spans="1:12" x14ac:dyDescent="0.2">
      <c r="A234" s="332"/>
      <c r="B234" s="332"/>
      <c r="C234" s="332"/>
      <c r="D234" s="332"/>
      <c r="E234" s="332"/>
      <c r="F234" s="332"/>
      <c r="G234" s="332"/>
      <c r="H234" s="332"/>
      <c r="I234" s="332"/>
      <c r="J234" s="332"/>
      <c r="K234" s="332"/>
      <c r="L234" s="332"/>
    </row>
    <row r="235" spans="1:12" x14ac:dyDescent="0.2">
      <c r="A235" s="332"/>
      <c r="B235" s="332"/>
      <c r="C235" s="332"/>
      <c r="D235" s="332"/>
      <c r="E235" s="332"/>
      <c r="F235" s="332"/>
      <c r="G235" s="332"/>
      <c r="H235" s="332"/>
      <c r="I235" s="332"/>
      <c r="J235" s="332"/>
      <c r="K235" s="332"/>
      <c r="L235" s="332"/>
    </row>
    <row r="236" spans="1:12" x14ac:dyDescent="0.2">
      <c r="A236" s="332"/>
      <c r="B236" s="332"/>
      <c r="C236" s="332"/>
      <c r="D236" s="332"/>
      <c r="E236" s="332"/>
      <c r="F236" s="332"/>
      <c r="G236" s="332"/>
      <c r="H236" s="332"/>
      <c r="I236" s="332"/>
      <c r="J236" s="332"/>
      <c r="K236" s="332"/>
      <c r="L236" s="332"/>
    </row>
    <row r="237" spans="1:12" x14ac:dyDescent="0.2">
      <c r="A237" s="332"/>
      <c r="B237" s="332"/>
      <c r="C237" s="332"/>
      <c r="D237" s="332"/>
      <c r="E237" s="332"/>
      <c r="F237" s="332"/>
      <c r="G237" s="332"/>
      <c r="H237" s="332"/>
      <c r="I237" s="332"/>
      <c r="J237" s="332"/>
      <c r="K237" s="332"/>
      <c r="L237" s="332"/>
    </row>
    <row r="238" spans="1:12" x14ac:dyDescent="0.2">
      <c r="A238" s="332"/>
      <c r="B238" s="332"/>
      <c r="C238" s="332"/>
      <c r="D238" s="332"/>
      <c r="E238" s="332"/>
      <c r="F238" s="332"/>
      <c r="G238" s="332"/>
      <c r="H238" s="332"/>
      <c r="I238" s="332"/>
      <c r="J238" s="332"/>
      <c r="K238" s="332"/>
      <c r="L238" s="332"/>
    </row>
    <row r="239" spans="1:12" x14ac:dyDescent="0.2">
      <c r="A239" s="332"/>
      <c r="B239" s="332"/>
      <c r="C239" s="332"/>
      <c r="D239" s="332"/>
      <c r="E239" s="332"/>
      <c r="F239" s="332"/>
      <c r="G239" s="332"/>
      <c r="H239" s="332"/>
      <c r="I239" s="332"/>
      <c r="J239" s="332"/>
      <c r="K239" s="332"/>
      <c r="L239" s="332"/>
    </row>
    <row r="240" spans="1:12" x14ac:dyDescent="0.2">
      <c r="A240" s="332"/>
      <c r="B240" s="332"/>
      <c r="C240" s="332"/>
      <c r="D240" s="332"/>
      <c r="E240" s="332"/>
      <c r="F240" s="332"/>
      <c r="G240" s="332"/>
      <c r="H240" s="332"/>
      <c r="I240" s="332"/>
      <c r="J240" s="332"/>
      <c r="K240" s="332"/>
      <c r="L240" s="332"/>
    </row>
    <row r="241" spans="1:12" x14ac:dyDescent="0.2">
      <c r="A241" s="332"/>
      <c r="B241" s="332"/>
      <c r="C241" s="332"/>
      <c r="D241" s="332"/>
      <c r="E241" s="332"/>
      <c r="F241" s="332"/>
      <c r="G241" s="332"/>
      <c r="H241" s="332"/>
      <c r="I241" s="332"/>
      <c r="J241" s="332"/>
      <c r="K241" s="332"/>
      <c r="L241" s="332"/>
    </row>
    <row r="242" spans="1:12" x14ac:dyDescent="0.2">
      <c r="A242" s="332"/>
      <c r="B242" s="332"/>
      <c r="C242" s="332"/>
      <c r="D242" s="332"/>
      <c r="E242" s="332"/>
      <c r="F242" s="332"/>
      <c r="G242" s="332"/>
      <c r="H242" s="332"/>
      <c r="I242" s="332"/>
      <c r="J242" s="332"/>
      <c r="K242" s="332"/>
      <c r="L242" s="332"/>
    </row>
    <row r="243" spans="1:12" x14ac:dyDescent="0.2">
      <c r="A243" s="332"/>
      <c r="B243" s="332"/>
      <c r="C243" s="332"/>
      <c r="D243" s="332"/>
      <c r="E243" s="332"/>
      <c r="F243" s="332"/>
      <c r="G243" s="332"/>
      <c r="H243" s="332"/>
      <c r="I243" s="332"/>
      <c r="J243" s="332"/>
      <c r="K243" s="332"/>
      <c r="L243" s="332"/>
    </row>
    <row r="244" spans="1:12" x14ac:dyDescent="0.2">
      <c r="A244" s="332"/>
      <c r="B244" s="332"/>
      <c r="C244" s="332"/>
      <c r="D244" s="332"/>
      <c r="E244" s="332"/>
      <c r="F244" s="332"/>
      <c r="G244" s="332"/>
      <c r="H244" s="332"/>
      <c r="I244" s="332"/>
      <c r="J244" s="332"/>
      <c r="K244" s="332"/>
      <c r="L244" s="332"/>
    </row>
    <row r="245" spans="1:12" x14ac:dyDescent="0.2">
      <c r="A245" s="332"/>
      <c r="B245" s="332"/>
      <c r="C245" s="332"/>
      <c r="D245" s="332"/>
      <c r="E245" s="332"/>
      <c r="F245" s="332"/>
      <c r="G245" s="332"/>
      <c r="H245" s="332"/>
      <c r="I245" s="332"/>
      <c r="J245" s="332"/>
      <c r="K245" s="332"/>
      <c r="L245" s="332"/>
    </row>
    <row r="246" spans="1:12" x14ac:dyDescent="0.2">
      <c r="A246" s="332"/>
      <c r="B246" s="332"/>
      <c r="C246" s="332"/>
      <c r="D246" s="332"/>
      <c r="E246" s="332"/>
      <c r="F246" s="332"/>
      <c r="G246" s="332"/>
      <c r="H246" s="332"/>
      <c r="I246" s="332"/>
      <c r="J246" s="332"/>
      <c r="K246" s="332"/>
      <c r="L246" s="332"/>
    </row>
    <row r="247" spans="1:12" x14ac:dyDescent="0.2">
      <c r="A247" s="332"/>
      <c r="B247" s="332"/>
      <c r="C247" s="332"/>
      <c r="D247" s="332"/>
      <c r="E247" s="332"/>
      <c r="F247" s="332"/>
      <c r="G247" s="332"/>
      <c r="H247" s="332"/>
      <c r="I247" s="332"/>
      <c r="J247" s="332"/>
      <c r="K247" s="332"/>
      <c r="L247" s="332"/>
    </row>
    <row r="248" spans="1:12" x14ac:dyDescent="0.2">
      <c r="A248" s="332"/>
      <c r="B248" s="332"/>
      <c r="C248" s="332"/>
      <c r="D248" s="332"/>
      <c r="E248" s="332"/>
      <c r="F248" s="332"/>
      <c r="G248" s="332"/>
      <c r="H248" s="332"/>
      <c r="I248" s="332"/>
      <c r="J248" s="332"/>
      <c r="K248" s="332"/>
      <c r="L248" s="332"/>
    </row>
    <row r="249" spans="1:12" x14ac:dyDescent="0.2">
      <c r="A249" s="332"/>
      <c r="B249" s="332"/>
      <c r="C249" s="332"/>
      <c r="D249" s="332"/>
      <c r="E249" s="332"/>
      <c r="F249" s="332"/>
      <c r="G249" s="332"/>
      <c r="H249" s="332"/>
      <c r="I249" s="332"/>
      <c r="J249" s="332"/>
      <c r="K249" s="332"/>
      <c r="L249" s="332"/>
    </row>
    <row r="250" spans="1:12" x14ac:dyDescent="0.2">
      <c r="A250" s="332"/>
      <c r="B250" s="332"/>
      <c r="C250" s="332"/>
      <c r="D250" s="332"/>
      <c r="E250" s="332"/>
      <c r="F250" s="332"/>
      <c r="G250" s="332"/>
      <c r="H250" s="332"/>
      <c r="I250" s="332"/>
      <c r="J250" s="332"/>
      <c r="K250" s="332"/>
      <c r="L250" s="332"/>
    </row>
    <row r="251" spans="1:12" x14ac:dyDescent="0.2">
      <c r="A251" s="332"/>
      <c r="B251" s="332"/>
      <c r="C251" s="332"/>
      <c r="D251" s="332"/>
      <c r="E251" s="332"/>
      <c r="F251" s="332"/>
      <c r="G251" s="332"/>
      <c r="H251" s="332"/>
      <c r="I251" s="332"/>
      <c r="J251" s="332"/>
      <c r="K251" s="332"/>
      <c r="L251" s="332"/>
    </row>
    <row r="252" spans="1:12" x14ac:dyDescent="0.2">
      <c r="A252" s="332"/>
      <c r="B252" s="332"/>
      <c r="C252" s="332"/>
      <c r="D252" s="332"/>
      <c r="E252" s="332"/>
      <c r="F252" s="332"/>
      <c r="G252" s="332"/>
      <c r="H252" s="332"/>
      <c r="I252" s="332"/>
      <c r="J252" s="332"/>
      <c r="K252" s="332"/>
      <c r="L252" s="332"/>
    </row>
    <row r="253" spans="1:12" x14ac:dyDescent="0.2">
      <c r="A253" s="332"/>
      <c r="B253" s="332"/>
      <c r="C253" s="332"/>
      <c r="D253" s="332"/>
      <c r="E253" s="332"/>
      <c r="F253" s="332"/>
      <c r="G253" s="332"/>
      <c r="H253" s="332"/>
      <c r="I253" s="332"/>
      <c r="J253" s="332"/>
      <c r="K253" s="332"/>
      <c r="L253" s="332"/>
    </row>
    <row r="254" spans="1:12" x14ac:dyDescent="0.2">
      <c r="A254" s="332"/>
      <c r="B254" s="332"/>
      <c r="C254" s="332"/>
      <c r="D254" s="332"/>
      <c r="E254" s="332"/>
      <c r="F254" s="332"/>
      <c r="G254" s="332"/>
      <c r="H254" s="332"/>
      <c r="I254" s="332"/>
      <c r="J254" s="332"/>
      <c r="K254" s="332"/>
      <c r="L254" s="332"/>
    </row>
    <row r="255" spans="1:12" x14ac:dyDescent="0.2">
      <c r="A255" s="332"/>
      <c r="B255" s="332"/>
      <c r="C255" s="332"/>
      <c r="D255" s="332"/>
      <c r="E255" s="332"/>
      <c r="F255" s="332"/>
      <c r="G255" s="332"/>
      <c r="H255" s="332"/>
      <c r="I255" s="332"/>
      <c r="J255" s="332"/>
      <c r="K255" s="332"/>
      <c r="L255" s="332"/>
    </row>
    <row r="256" spans="1:12" x14ac:dyDescent="0.2">
      <c r="A256" s="332"/>
      <c r="B256" s="332"/>
      <c r="C256" s="332"/>
      <c r="D256" s="332"/>
      <c r="E256" s="332"/>
      <c r="F256" s="332"/>
      <c r="G256" s="332"/>
      <c r="H256" s="332"/>
      <c r="I256" s="332"/>
      <c r="J256" s="332"/>
      <c r="K256" s="332"/>
      <c r="L256" s="332"/>
    </row>
    <row r="257" spans="1:12" x14ac:dyDescent="0.2">
      <c r="A257" s="332"/>
      <c r="B257" s="332"/>
      <c r="C257" s="332"/>
      <c r="D257" s="332"/>
      <c r="E257" s="332"/>
      <c r="F257" s="332"/>
      <c r="G257" s="332"/>
      <c r="H257" s="332"/>
      <c r="I257" s="332"/>
      <c r="J257" s="332"/>
      <c r="K257" s="332"/>
      <c r="L257" s="332"/>
    </row>
    <row r="258" spans="1:12" x14ac:dyDescent="0.2">
      <c r="A258" s="332"/>
      <c r="B258" s="332"/>
      <c r="C258" s="332"/>
      <c r="D258" s="332"/>
      <c r="E258" s="332"/>
      <c r="F258" s="332"/>
      <c r="G258" s="332"/>
      <c r="H258" s="332"/>
      <c r="I258" s="332"/>
      <c r="J258" s="332"/>
      <c r="K258" s="332"/>
      <c r="L258" s="332"/>
    </row>
    <row r="259" spans="1:12" x14ac:dyDescent="0.2">
      <c r="A259" s="332"/>
      <c r="B259" s="332"/>
      <c r="C259" s="332"/>
      <c r="D259" s="332"/>
      <c r="E259" s="332"/>
      <c r="F259" s="332"/>
      <c r="G259" s="332"/>
      <c r="H259" s="332"/>
      <c r="I259" s="332"/>
      <c r="J259" s="332"/>
      <c r="K259" s="332"/>
      <c r="L259" s="332"/>
    </row>
    <row r="260" spans="1:12" x14ac:dyDescent="0.2">
      <c r="A260" s="332"/>
      <c r="B260" s="332"/>
      <c r="C260" s="332"/>
      <c r="D260" s="332"/>
      <c r="E260" s="332"/>
      <c r="F260" s="332"/>
      <c r="G260" s="332"/>
      <c r="H260" s="332"/>
      <c r="I260" s="332"/>
      <c r="J260" s="332"/>
      <c r="K260" s="332"/>
      <c r="L260" s="332"/>
    </row>
    <row r="261" spans="1:12" x14ac:dyDescent="0.2">
      <c r="A261" s="332"/>
      <c r="B261" s="332"/>
      <c r="C261" s="332"/>
      <c r="D261" s="332"/>
      <c r="E261" s="332"/>
      <c r="F261" s="332"/>
      <c r="G261" s="332"/>
      <c r="H261" s="332"/>
      <c r="I261" s="332"/>
      <c r="J261" s="332"/>
      <c r="K261" s="332"/>
      <c r="L261" s="332"/>
    </row>
    <row r="262" spans="1:12" x14ac:dyDescent="0.2">
      <c r="A262" s="332"/>
      <c r="B262" s="332"/>
      <c r="C262" s="332"/>
      <c r="D262" s="332"/>
      <c r="E262" s="332"/>
      <c r="F262" s="332"/>
      <c r="G262" s="332"/>
      <c r="H262" s="332"/>
      <c r="I262" s="332"/>
      <c r="J262" s="332"/>
      <c r="K262" s="332"/>
      <c r="L262" s="332"/>
    </row>
    <row r="263" spans="1:12" x14ac:dyDescent="0.2">
      <c r="A263" s="332"/>
      <c r="B263" s="332"/>
      <c r="C263" s="332"/>
      <c r="D263" s="332"/>
      <c r="E263" s="332"/>
      <c r="F263" s="332"/>
      <c r="G263" s="332"/>
      <c r="H263" s="332"/>
      <c r="I263" s="332"/>
      <c r="J263" s="332"/>
      <c r="K263" s="332"/>
      <c r="L263" s="332"/>
    </row>
    <row r="264" spans="1:12" x14ac:dyDescent="0.2">
      <c r="A264" s="332"/>
      <c r="B264" s="332"/>
      <c r="C264" s="332"/>
      <c r="D264" s="332"/>
      <c r="E264" s="332"/>
      <c r="F264" s="332"/>
      <c r="G264" s="332"/>
      <c r="H264" s="332"/>
      <c r="I264" s="332"/>
      <c r="J264" s="332"/>
      <c r="K264" s="332"/>
      <c r="L264" s="332"/>
    </row>
    <row r="265" spans="1:12" x14ac:dyDescent="0.2">
      <c r="A265" s="332"/>
      <c r="B265" s="332"/>
      <c r="C265" s="332"/>
      <c r="D265" s="332"/>
      <c r="E265" s="332"/>
      <c r="F265" s="332"/>
      <c r="G265" s="332"/>
      <c r="H265" s="332"/>
      <c r="I265" s="332"/>
      <c r="J265" s="332"/>
      <c r="K265" s="332"/>
      <c r="L265" s="332"/>
    </row>
    <row r="266" spans="1:12" x14ac:dyDescent="0.2">
      <c r="A266" s="332"/>
      <c r="B266" s="332"/>
      <c r="C266" s="332"/>
      <c r="D266" s="332"/>
      <c r="E266" s="332"/>
      <c r="F266" s="332"/>
      <c r="G266" s="332"/>
      <c r="H266" s="332"/>
      <c r="I266" s="332"/>
      <c r="J266" s="332"/>
      <c r="K266" s="332"/>
      <c r="L266" s="332"/>
    </row>
    <row r="267" spans="1:12" x14ac:dyDescent="0.2">
      <c r="A267" s="332"/>
      <c r="B267" s="332"/>
      <c r="C267" s="332"/>
      <c r="D267" s="332"/>
      <c r="E267" s="332"/>
      <c r="F267" s="332"/>
      <c r="G267" s="332"/>
      <c r="H267" s="332"/>
      <c r="I267" s="332"/>
      <c r="J267" s="332"/>
      <c r="K267" s="332"/>
      <c r="L267" s="332"/>
    </row>
    <row r="268" spans="1:12" x14ac:dyDescent="0.2">
      <c r="A268" s="332"/>
      <c r="B268" s="332"/>
      <c r="C268" s="332"/>
      <c r="D268" s="332"/>
      <c r="E268" s="332"/>
      <c r="F268" s="332"/>
      <c r="G268" s="332"/>
      <c r="H268" s="332"/>
      <c r="I268" s="332"/>
      <c r="J268" s="332"/>
      <c r="K268" s="332"/>
      <c r="L268" s="332"/>
    </row>
    <row r="269" spans="1:12" x14ac:dyDescent="0.2">
      <c r="A269" s="332"/>
      <c r="B269" s="332"/>
      <c r="C269" s="332"/>
      <c r="D269" s="332"/>
      <c r="E269" s="332"/>
      <c r="F269" s="332"/>
      <c r="G269" s="332"/>
      <c r="H269" s="332"/>
      <c r="I269" s="332"/>
      <c r="J269" s="332"/>
      <c r="K269" s="332"/>
      <c r="L269" s="332"/>
    </row>
    <row r="270" spans="1:12" x14ac:dyDescent="0.2">
      <c r="A270" s="332"/>
      <c r="B270" s="332"/>
      <c r="C270" s="332"/>
      <c r="D270" s="332"/>
      <c r="E270" s="332"/>
      <c r="F270" s="332"/>
      <c r="G270" s="332"/>
      <c r="H270" s="332"/>
      <c r="I270" s="332"/>
      <c r="J270" s="332"/>
      <c r="K270" s="332"/>
      <c r="L270" s="332"/>
    </row>
    <row r="271" spans="1:12" x14ac:dyDescent="0.2">
      <c r="A271" s="332"/>
      <c r="B271" s="332"/>
      <c r="C271" s="332"/>
      <c r="D271" s="332"/>
      <c r="E271" s="332"/>
      <c r="F271" s="332"/>
      <c r="G271" s="332"/>
      <c r="H271" s="332"/>
      <c r="I271" s="332"/>
      <c r="J271" s="332"/>
      <c r="K271" s="332"/>
      <c r="L271" s="332"/>
    </row>
    <row r="272" spans="1:12" x14ac:dyDescent="0.2">
      <c r="A272" s="332"/>
      <c r="B272" s="332"/>
      <c r="C272" s="332"/>
      <c r="D272" s="332"/>
      <c r="E272" s="332"/>
      <c r="F272" s="332"/>
      <c r="G272" s="332"/>
      <c r="H272" s="332"/>
      <c r="I272" s="332"/>
      <c r="J272" s="332"/>
      <c r="K272" s="332"/>
      <c r="L272" s="332"/>
    </row>
    <row r="273" spans="1:12" x14ac:dyDescent="0.2">
      <c r="A273" s="332"/>
      <c r="B273" s="332"/>
      <c r="C273" s="332"/>
      <c r="D273" s="332"/>
      <c r="E273" s="332"/>
      <c r="F273" s="332"/>
      <c r="G273" s="332"/>
      <c r="H273" s="332"/>
      <c r="I273" s="332"/>
      <c r="J273" s="332"/>
      <c r="K273" s="332"/>
      <c r="L273" s="332"/>
    </row>
    <row r="274" spans="1:12" x14ac:dyDescent="0.2">
      <c r="A274" s="332"/>
      <c r="B274" s="332"/>
      <c r="C274" s="332"/>
      <c r="D274" s="332"/>
      <c r="E274" s="332"/>
      <c r="F274" s="332"/>
      <c r="G274" s="332"/>
      <c r="H274" s="332"/>
      <c r="I274" s="332"/>
      <c r="J274" s="332"/>
      <c r="K274" s="332"/>
      <c r="L274" s="332"/>
    </row>
    <row r="275" spans="1:12" x14ac:dyDescent="0.2">
      <c r="A275" s="332"/>
      <c r="B275" s="332"/>
      <c r="C275" s="332"/>
      <c r="D275" s="332"/>
      <c r="E275" s="332"/>
      <c r="F275" s="332"/>
      <c r="G275" s="332"/>
      <c r="H275" s="332"/>
      <c r="I275" s="332"/>
      <c r="J275" s="332"/>
      <c r="K275" s="332"/>
      <c r="L275" s="332"/>
    </row>
    <row r="276" spans="1:12" x14ac:dyDescent="0.2">
      <c r="A276" s="332"/>
      <c r="B276" s="332"/>
      <c r="C276" s="332"/>
      <c r="D276" s="332"/>
      <c r="E276" s="332"/>
      <c r="F276" s="332"/>
      <c r="G276" s="332"/>
      <c r="H276" s="332"/>
      <c r="I276" s="332"/>
      <c r="J276" s="332"/>
      <c r="K276" s="332"/>
      <c r="L276" s="332"/>
    </row>
    <row r="277" spans="1:12" x14ac:dyDescent="0.2">
      <c r="A277" s="332"/>
      <c r="B277" s="332"/>
      <c r="C277" s="332"/>
      <c r="D277" s="332"/>
      <c r="E277" s="332"/>
      <c r="F277" s="332"/>
      <c r="G277" s="332"/>
      <c r="H277" s="332"/>
      <c r="I277" s="332"/>
      <c r="J277" s="332"/>
      <c r="K277" s="332"/>
      <c r="L277" s="332"/>
    </row>
    <row r="278" spans="1:12" x14ac:dyDescent="0.2">
      <c r="A278" s="332"/>
      <c r="B278" s="332"/>
      <c r="C278" s="332"/>
      <c r="D278" s="332"/>
      <c r="E278" s="332"/>
      <c r="F278" s="332"/>
      <c r="G278" s="332"/>
      <c r="H278" s="332"/>
      <c r="I278" s="332"/>
      <c r="J278" s="332"/>
      <c r="K278" s="332"/>
      <c r="L278" s="332"/>
    </row>
    <row r="279" spans="1:12" x14ac:dyDescent="0.2">
      <c r="A279" s="332"/>
      <c r="B279" s="332"/>
      <c r="C279" s="332"/>
      <c r="D279" s="332"/>
      <c r="E279" s="332"/>
      <c r="F279" s="332"/>
      <c r="G279" s="332"/>
      <c r="H279" s="332"/>
      <c r="I279" s="332"/>
      <c r="J279" s="332"/>
      <c r="K279" s="332"/>
      <c r="L279" s="332"/>
    </row>
    <row r="280" spans="1:12" x14ac:dyDescent="0.2">
      <c r="A280" s="332"/>
      <c r="B280" s="332"/>
      <c r="C280" s="332"/>
      <c r="D280" s="332"/>
      <c r="E280" s="332"/>
      <c r="F280" s="332"/>
      <c r="G280" s="332"/>
      <c r="H280" s="332"/>
      <c r="I280" s="332"/>
      <c r="J280" s="332"/>
      <c r="K280" s="332"/>
      <c r="L280" s="332"/>
    </row>
    <row r="281" spans="1:12" x14ac:dyDescent="0.2">
      <c r="A281" s="332"/>
      <c r="B281" s="332"/>
      <c r="C281" s="332"/>
      <c r="D281" s="332"/>
      <c r="E281" s="332"/>
      <c r="F281" s="332"/>
      <c r="G281" s="332"/>
      <c r="H281" s="332"/>
      <c r="I281" s="332"/>
      <c r="J281" s="332"/>
      <c r="K281" s="332"/>
      <c r="L281" s="332"/>
    </row>
    <row r="282" spans="1:12" x14ac:dyDescent="0.2">
      <c r="A282" s="332"/>
      <c r="B282" s="332"/>
      <c r="C282" s="332"/>
      <c r="D282" s="332"/>
      <c r="E282" s="332"/>
      <c r="F282" s="332"/>
      <c r="G282" s="332"/>
      <c r="H282" s="332"/>
      <c r="I282" s="332"/>
      <c r="J282" s="332"/>
      <c r="K282" s="332"/>
      <c r="L282" s="332"/>
    </row>
    <row r="283" spans="1:12" x14ac:dyDescent="0.2">
      <c r="A283" s="332"/>
      <c r="B283" s="332"/>
      <c r="C283" s="332"/>
      <c r="D283" s="332"/>
      <c r="E283" s="332"/>
      <c r="F283" s="332"/>
      <c r="G283" s="332"/>
      <c r="H283" s="332"/>
      <c r="I283" s="332"/>
      <c r="J283" s="332"/>
      <c r="K283" s="332"/>
      <c r="L283" s="332"/>
    </row>
    <row r="284" spans="1:12" x14ac:dyDescent="0.2">
      <c r="A284" s="332"/>
      <c r="B284" s="332"/>
      <c r="C284" s="332"/>
      <c r="D284" s="332"/>
      <c r="E284" s="332"/>
      <c r="F284" s="332"/>
      <c r="G284" s="332"/>
      <c r="H284" s="332"/>
      <c r="I284" s="332"/>
      <c r="J284" s="332"/>
      <c r="K284" s="332"/>
      <c r="L284" s="332"/>
    </row>
    <row r="285" spans="1:12" x14ac:dyDescent="0.2">
      <c r="A285" s="332"/>
      <c r="B285" s="332"/>
      <c r="C285" s="332"/>
      <c r="D285" s="332"/>
      <c r="E285" s="332"/>
      <c r="F285" s="332"/>
      <c r="G285" s="332"/>
      <c r="H285" s="332"/>
      <c r="I285" s="332"/>
      <c r="J285" s="332"/>
      <c r="K285" s="332"/>
      <c r="L285" s="332"/>
    </row>
    <row r="286" spans="1:12" x14ac:dyDescent="0.2">
      <c r="A286" s="332"/>
      <c r="B286" s="332"/>
      <c r="C286" s="332"/>
      <c r="D286" s="332"/>
      <c r="E286" s="332"/>
      <c r="F286" s="332"/>
      <c r="G286" s="332"/>
      <c r="H286" s="332"/>
      <c r="I286" s="332"/>
      <c r="J286" s="332"/>
      <c r="K286" s="332"/>
      <c r="L286" s="332"/>
    </row>
    <row r="287" spans="1:12" x14ac:dyDescent="0.2">
      <c r="A287" s="332"/>
      <c r="B287" s="332"/>
      <c r="C287" s="332"/>
      <c r="D287" s="332"/>
      <c r="E287" s="332"/>
      <c r="F287" s="332"/>
      <c r="G287" s="332"/>
      <c r="H287" s="332"/>
      <c r="I287" s="332"/>
      <c r="J287" s="332"/>
      <c r="K287" s="332"/>
      <c r="L287" s="332"/>
    </row>
    <row r="288" spans="1:12" x14ac:dyDescent="0.2">
      <c r="A288" s="332"/>
      <c r="B288" s="332"/>
      <c r="C288" s="332"/>
      <c r="D288" s="332"/>
      <c r="E288" s="332"/>
      <c r="F288" s="332"/>
      <c r="G288" s="332"/>
      <c r="H288" s="332"/>
      <c r="I288" s="332"/>
      <c r="J288" s="332"/>
      <c r="K288" s="332"/>
      <c r="L288" s="332"/>
    </row>
    <row r="289" spans="1:12" x14ac:dyDescent="0.2">
      <c r="A289" s="332"/>
      <c r="B289" s="332"/>
      <c r="C289" s="332"/>
      <c r="D289" s="332"/>
      <c r="E289" s="332"/>
      <c r="F289" s="332"/>
      <c r="G289" s="332"/>
      <c r="H289" s="332"/>
      <c r="I289" s="332"/>
      <c r="J289" s="332"/>
      <c r="K289" s="332"/>
      <c r="L289" s="332"/>
    </row>
    <row r="290" spans="1:12" x14ac:dyDescent="0.2">
      <c r="A290" s="332"/>
      <c r="B290" s="332"/>
      <c r="C290" s="332"/>
      <c r="D290" s="332"/>
      <c r="E290" s="332"/>
      <c r="F290" s="332"/>
      <c r="G290" s="332"/>
      <c r="H290" s="332"/>
      <c r="I290" s="332"/>
      <c r="J290" s="332"/>
      <c r="K290" s="332"/>
      <c r="L290" s="332"/>
    </row>
    <row r="291" spans="1:12" x14ac:dyDescent="0.2">
      <c r="A291" s="332"/>
      <c r="B291" s="332"/>
      <c r="C291" s="332"/>
      <c r="D291" s="332"/>
      <c r="E291" s="332"/>
      <c r="F291" s="332"/>
      <c r="G291" s="332"/>
      <c r="H291" s="332"/>
      <c r="I291" s="332"/>
      <c r="J291" s="332"/>
      <c r="K291" s="332"/>
      <c r="L291" s="332"/>
    </row>
    <row r="292" spans="1:12" x14ac:dyDescent="0.2">
      <c r="A292" s="332"/>
      <c r="B292" s="332"/>
      <c r="C292" s="332"/>
      <c r="D292" s="332"/>
      <c r="E292" s="332"/>
      <c r="F292" s="332"/>
      <c r="G292" s="332"/>
      <c r="H292" s="332"/>
      <c r="I292" s="332"/>
      <c r="J292" s="332"/>
      <c r="K292" s="332"/>
      <c r="L292" s="332"/>
    </row>
    <row r="293" spans="1:12" x14ac:dyDescent="0.2">
      <c r="A293" s="332"/>
      <c r="B293" s="332"/>
      <c r="C293" s="332"/>
      <c r="D293" s="332"/>
      <c r="E293" s="332"/>
      <c r="F293" s="332"/>
      <c r="G293" s="332"/>
      <c r="H293" s="332"/>
      <c r="I293" s="332"/>
      <c r="J293" s="332"/>
      <c r="K293" s="332"/>
      <c r="L293" s="332"/>
    </row>
    <row r="294" spans="1:12" x14ac:dyDescent="0.2">
      <c r="A294" s="332"/>
      <c r="B294" s="332"/>
      <c r="C294" s="332"/>
      <c r="D294" s="332"/>
      <c r="E294" s="332"/>
      <c r="F294" s="332"/>
      <c r="G294" s="332"/>
      <c r="H294" s="332"/>
      <c r="I294" s="332"/>
      <c r="J294" s="332"/>
      <c r="K294" s="332"/>
      <c r="L294" s="332"/>
    </row>
    <row r="295" spans="1:12" x14ac:dyDescent="0.2">
      <c r="A295" s="332"/>
      <c r="B295" s="332"/>
      <c r="C295" s="332"/>
      <c r="D295" s="332"/>
      <c r="E295" s="332"/>
      <c r="F295" s="332"/>
      <c r="G295" s="332"/>
      <c r="H295" s="332"/>
      <c r="I295" s="332"/>
      <c r="J295" s="332"/>
      <c r="K295" s="332"/>
      <c r="L295" s="332"/>
    </row>
    <row r="296" spans="1:12" x14ac:dyDescent="0.2">
      <c r="A296" s="332"/>
      <c r="B296" s="332"/>
      <c r="C296" s="332"/>
      <c r="D296" s="332"/>
      <c r="E296" s="332"/>
      <c r="F296" s="332"/>
      <c r="G296" s="332"/>
      <c r="H296" s="332"/>
      <c r="I296" s="332"/>
      <c r="J296" s="332"/>
      <c r="K296" s="332"/>
      <c r="L296" s="332"/>
    </row>
    <row r="297" spans="1:12" x14ac:dyDescent="0.2">
      <c r="A297" s="332"/>
      <c r="B297" s="332"/>
      <c r="C297" s="332"/>
      <c r="D297" s="332"/>
      <c r="E297" s="332"/>
      <c r="F297" s="332"/>
      <c r="G297" s="332"/>
      <c r="H297" s="332"/>
      <c r="I297" s="332"/>
      <c r="J297" s="332"/>
      <c r="K297" s="332"/>
      <c r="L297" s="332"/>
    </row>
    <row r="298" spans="1:12" x14ac:dyDescent="0.2">
      <c r="A298" s="332"/>
      <c r="B298" s="332"/>
      <c r="C298" s="332"/>
      <c r="D298" s="332"/>
      <c r="E298" s="332"/>
      <c r="F298" s="332"/>
      <c r="G298" s="332"/>
      <c r="H298" s="332"/>
      <c r="I298" s="332"/>
      <c r="J298" s="332"/>
      <c r="K298" s="332"/>
      <c r="L298" s="332"/>
    </row>
    <row r="299" spans="1:12" x14ac:dyDescent="0.2">
      <c r="A299" s="332"/>
      <c r="B299" s="332"/>
      <c r="C299" s="332"/>
      <c r="D299" s="332"/>
      <c r="E299" s="332"/>
      <c r="F299" s="332"/>
      <c r="G299" s="332"/>
      <c r="H299" s="332"/>
      <c r="I299" s="332"/>
      <c r="J299" s="332"/>
      <c r="K299" s="332"/>
      <c r="L299" s="332"/>
    </row>
    <row r="300" spans="1:12" x14ac:dyDescent="0.2">
      <c r="A300" s="332"/>
      <c r="B300" s="332"/>
      <c r="C300" s="332"/>
      <c r="D300" s="332"/>
      <c r="E300" s="332"/>
      <c r="F300" s="332"/>
      <c r="G300" s="332"/>
      <c r="H300" s="332"/>
      <c r="I300" s="332"/>
      <c r="J300" s="332"/>
      <c r="K300" s="332"/>
      <c r="L300" s="332"/>
    </row>
    <row r="301" spans="1:12" x14ac:dyDescent="0.2">
      <c r="A301" s="332"/>
      <c r="B301" s="332"/>
      <c r="C301" s="332"/>
      <c r="D301" s="332"/>
      <c r="E301" s="332"/>
      <c r="F301" s="332"/>
      <c r="G301" s="332"/>
      <c r="H301" s="332"/>
      <c r="I301" s="332"/>
      <c r="J301" s="332"/>
      <c r="K301" s="332"/>
      <c r="L301" s="332"/>
    </row>
    <row r="302" spans="1:12" x14ac:dyDescent="0.2">
      <c r="A302" s="332"/>
      <c r="B302" s="332"/>
      <c r="C302" s="332"/>
      <c r="D302" s="332"/>
      <c r="E302" s="332"/>
      <c r="F302" s="332"/>
      <c r="G302" s="332"/>
      <c r="H302" s="332"/>
      <c r="I302" s="332"/>
      <c r="J302" s="332"/>
      <c r="K302" s="332"/>
      <c r="L302" s="332"/>
    </row>
    <row r="303" spans="1:12" x14ac:dyDescent="0.2">
      <c r="A303" s="332"/>
      <c r="B303" s="332"/>
      <c r="C303" s="332"/>
      <c r="D303" s="332"/>
      <c r="E303" s="332"/>
      <c r="F303" s="332"/>
      <c r="G303" s="332"/>
      <c r="H303" s="332"/>
      <c r="I303" s="332"/>
      <c r="J303" s="332"/>
      <c r="K303" s="332"/>
      <c r="L303" s="332"/>
    </row>
    <row r="304" spans="1:12" x14ac:dyDescent="0.2">
      <c r="A304" s="332"/>
      <c r="B304" s="332"/>
      <c r="C304" s="332"/>
      <c r="D304" s="332"/>
      <c r="E304" s="332"/>
      <c r="F304" s="332"/>
      <c r="G304" s="332"/>
      <c r="H304" s="332"/>
      <c r="I304" s="332"/>
      <c r="J304" s="332"/>
      <c r="K304" s="332"/>
      <c r="L304" s="332"/>
    </row>
    <row r="305" spans="1:12" x14ac:dyDescent="0.2">
      <c r="A305" s="332"/>
      <c r="B305" s="332"/>
      <c r="C305" s="332"/>
      <c r="D305" s="332"/>
      <c r="E305" s="332"/>
      <c r="F305" s="332"/>
      <c r="G305" s="332"/>
      <c r="H305" s="332"/>
      <c r="I305" s="332"/>
      <c r="J305" s="332"/>
      <c r="K305" s="332"/>
      <c r="L305" s="332"/>
    </row>
    <row r="306" spans="1:12" x14ac:dyDescent="0.2">
      <c r="A306" s="332"/>
      <c r="B306" s="332"/>
      <c r="C306" s="332"/>
      <c r="D306" s="332"/>
      <c r="E306" s="332"/>
      <c r="F306" s="332"/>
      <c r="G306" s="332"/>
      <c r="H306" s="332"/>
      <c r="I306" s="332"/>
      <c r="J306" s="332"/>
      <c r="K306" s="332"/>
      <c r="L306" s="332"/>
    </row>
    <row r="307" spans="1:12" x14ac:dyDescent="0.2">
      <c r="A307" s="332"/>
      <c r="B307" s="332"/>
      <c r="C307" s="332"/>
      <c r="D307" s="332"/>
      <c r="E307" s="332"/>
      <c r="F307" s="332"/>
      <c r="G307" s="332"/>
      <c r="H307" s="332"/>
      <c r="I307" s="332"/>
      <c r="J307" s="332"/>
      <c r="K307" s="332"/>
      <c r="L307" s="332"/>
    </row>
    <row r="308" spans="1:12" x14ac:dyDescent="0.2">
      <c r="A308" s="332"/>
      <c r="B308" s="332"/>
      <c r="C308" s="332"/>
      <c r="D308" s="332"/>
      <c r="E308" s="332"/>
      <c r="F308" s="332"/>
      <c r="G308" s="332"/>
      <c r="H308" s="332"/>
      <c r="I308" s="332"/>
      <c r="J308" s="332"/>
      <c r="K308" s="332"/>
      <c r="L308" s="332"/>
    </row>
    <row r="309" spans="1:12" x14ac:dyDescent="0.2">
      <c r="A309" s="332"/>
      <c r="B309" s="332"/>
      <c r="C309" s="332"/>
      <c r="D309" s="332"/>
      <c r="E309" s="332"/>
      <c r="F309" s="332"/>
      <c r="G309" s="332"/>
      <c r="H309" s="332"/>
      <c r="I309" s="332"/>
      <c r="J309" s="332"/>
      <c r="K309" s="332"/>
      <c r="L309" s="332"/>
    </row>
    <row r="310" spans="1:12" x14ac:dyDescent="0.2">
      <c r="A310" s="332"/>
      <c r="B310" s="332"/>
      <c r="C310" s="332"/>
      <c r="D310" s="332"/>
      <c r="E310" s="332"/>
      <c r="F310" s="332"/>
      <c r="G310" s="332"/>
      <c r="H310" s="332"/>
      <c r="I310" s="332"/>
      <c r="J310" s="332"/>
      <c r="K310" s="332"/>
      <c r="L310" s="332"/>
    </row>
    <row r="311" spans="1:12" x14ac:dyDescent="0.2">
      <c r="A311" s="332"/>
      <c r="B311" s="332"/>
      <c r="C311" s="332"/>
      <c r="D311" s="332"/>
      <c r="E311" s="332"/>
      <c r="F311" s="332"/>
      <c r="G311" s="332"/>
      <c r="H311" s="332"/>
      <c r="I311" s="332"/>
      <c r="J311" s="332"/>
      <c r="K311" s="332"/>
      <c r="L311" s="332"/>
    </row>
    <row r="312" spans="1:12" x14ac:dyDescent="0.2">
      <c r="A312" s="332"/>
      <c r="B312" s="332"/>
      <c r="C312" s="332"/>
      <c r="D312" s="332"/>
      <c r="E312" s="332"/>
      <c r="F312" s="332"/>
      <c r="G312" s="332"/>
      <c r="H312" s="332"/>
      <c r="I312" s="332"/>
      <c r="J312" s="332"/>
      <c r="K312" s="332"/>
      <c r="L312" s="332"/>
    </row>
    <row r="313" spans="1:12" x14ac:dyDescent="0.2">
      <c r="A313" s="332"/>
      <c r="B313" s="332"/>
      <c r="C313" s="332"/>
      <c r="D313" s="332"/>
      <c r="E313" s="332"/>
      <c r="F313" s="332"/>
      <c r="G313" s="332"/>
      <c r="H313" s="332"/>
      <c r="I313" s="332"/>
      <c r="J313" s="332"/>
      <c r="K313" s="332"/>
      <c r="L313" s="332"/>
    </row>
    <row r="314" spans="1:12" x14ac:dyDescent="0.2">
      <c r="A314" s="332"/>
      <c r="B314" s="332"/>
      <c r="C314" s="332"/>
      <c r="D314" s="332"/>
      <c r="E314" s="332"/>
      <c r="F314" s="332"/>
      <c r="G314" s="332"/>
      <c r="H314" s="332"/>
      <c r="I314" s="332"/>
      <c r="J314" s="332"/>
      <c r="K314" s="332"/>
      <c r="L314" s="332"/>
    </row>
    <row r="315" spans="1:12" x14ac:dyDescent="0.2">
      <c r="A315" s="332"/>
      <c r="B315" s="332"/>
      <c r="C315" s="332"/>
      <c r="D315" s="332"/>
      <c r="E315" s="332"/>
      <c r="F315" s="332"/>
      <c r="G315" s="332"/>
      <c r="H315" s="332"/>
      <c r="I315" s="332"/>
      <c r="J315" s="332"/>
      <c r="K315" s="332"/>
      <c r="L315" s="332"/>
    </row>
    <row r="316" spans="1:12" x14ac:dyDescent="0.2">
      <c r="A316" s="332"/>
      <c r="B316" s="332"/>
      <c r="C316" s="332"/>
      <c r="D316" s="332"/>
      <c r="E316" s="332"/>
      <c r="F316" s="332"/>
      <c r="G316" s="332"/>
      <c r="H316" s="332"/>
      <c r="I316" s="332"/>
      <c r="J316" s="332"/>
      <c r="K316" s="332"/>
      <c r="L316" s="332"/>
    </row>
    <row r="317" spans="1:12" x14ac:dyDescent="0.2">
      <c r="A317" s="332"/>
      <c r="B317" s="332"/>
      <c r="C317" s="332"/>
      <c r="D317" s="332"/>
      <c r="E317" s="332"/>
      <c r="F317" s="332"/>
      <c r="G317" s="332"/>
      <c r="H317" s="332"/>
      <c r="I317" s="332"/>
      <c r="J317" s="332"/>
      <c r="K317" s="332"/>
      <c r="L317" s="332"/>
    </row>
    <row r="318" spans="1:12" x14ac:dyDescent="0.2">
      <c r="A318" s="332"/>
      <c r="B318" s="332"/>
      <c r="C318" s="332"/>
      <c r="D318" s="332"/>
      <c r="E318" s="332"/>
      <c r="F318" s="332"/>
      <c r="G318" s="332"/>
      <c r="H318" s="332"/>
      <c r="I318" s="332"/>
      <c r="J318" s="332"/>
      <c r="K318" s="332"/>
      <c r="L318" s="332"/>
    </row>
    <row r="319" spans="1:12" x14ac:dyDescent="0.2">
      <c r="A319" s="332"/>
      <c r="B319" s="332"/>
      <c r="C319" s="332"/>
      <c r="D319" s="332"/>
      <c r="E319" s="332"/>
      <c r="F319" s="332"/>
      <c r="G319" s="332"/>
      <c r="H319" s="332"/>
      <c r="I319" s="332"/>
      <c r="J319" s="332"/>
      <c r="K319" s="332"/>
      <c r="L319" s="332"/>
    </row>
    <row r="320" spans="1:12" x14ac:dyDescent="0.2">
      <c r="A320" s="332"/>
      <c r="B320" s="332"/>
      <c r="C320" s="332"/>
      <c r="D320" s="332"/>
      <c r="E320" s="332"/>
      <c r="F320" s="332"/>
      <c r="G320" s="332"/>
      <c r="H320" s="332"/>
      <c r="I320" s="332"/>
      <c r="J320" s="332"/>
      <c r="K320" s="332"/>
      <c r="L320" s="332"/>
    </row>
    <row r="321" spans="1:12" x14ac:dyDescent="0.2">
      <c r="A321" s="332"/>
      <c r="B321" s="332"/>
      <c r="C321" s="332"/>
      <c r="D321" s="332"/>
      <c r="E321" s="332"/>
      <c r="F321" s="332"/>
      <c r="G321" s="332"/>
      <c r="H321" s="332"/>
      <c r="I321" s="332"/>
      <c r="J321" s="332"/>
      <c r="K321" s="332"/>
      <c r="L321" s="332"/>
    </row>
    <row r="322" spans="1:12" x14ac:dyDescent="0.2">
      <c r="A322" s="332"/>
      <c r="B322" s="332"/>
      <c r="C322" s="332"/>
      <c r="D322" s="332"/>
      <c r="E322" s="332"/>
      <c r="F322" s="332"/>
      <c r="G322" s="332"/>
      <c r="H322" s="332"/>
      <c r="I322" s="332"/>
      <c r="J322" s="332"/>
      <c r="K322" s="332"/>
      <c r="L322" s="332"/>
    </row>
    <row r="323" spans="1:12" x14ac:dyDescent="0.2">
      <c r="A323" s="332"/>
      <c r="B323" s="332"/>
      <c r="C323" s="332"/>
      <c r="D323" s="332"/>
      <c r="E323" s="332"/>
      <c r="F323" s="332"/>
      <c r="G323" s="332"/>
      <c r="H323" s="332"/>
      <c r="I323" s="332"/>
      <c r="J323" s="332"/>
      <c r="K323" s="332"/>
      <c r="L323" s="332"/>
    </row>
    <row r="324" spans="1:12" x14ac:dyDescent="0.2">
      <c r="A324" s="332"/>
      <c r="B324" s="332"/>
      <c r="C324" s="332"/>
      <c r="D324" s="332"/>
      <c r="E324" s="332"/>
      <c r="F324" s="332"/>
      <c r="G324" s="332"/>
      <c r="H324" s="332"/>
      <c r="I324" s="332"/>
      <c r="J324" s="332"/>
      <c r="K324" s="332"/>
      <c r="L324" s="332"/>
    </row>
    <row r="325" spans="1:12" x14ac:dyDescent="0.2">
      <c r="A325" s="332"/>
      <c r="B325" s="332"/>
      <c r="C325" s="332"/>
      <c r="D325" s="332"/>
      <c r="E325" s="332"/>
      <c r="F325" s="332"/>
      <c r="G325" s="332"/>
      <c r="H325" s="332"/>
      <c r="I325" s="332"/>
      <c r="J325" s="332"/>
      <c r="K325" s="332"/>
      <c r="L325" s="332"/>
    </row>
    <row r="326" spans="1:12" x14ac:dyDescent="0.2">
      <c r="A326" s="332"/>
      <c r="B326" s="332"/>
      <c r="C326" s="332"/>
      <c r="D326" s="332"/>
      <c r="E326" s="332"/>
      <c r="F326" s="332"/>
      <c r="G326" s="332"/>
      <c r="H326" s="332"/>
      <c r="I326" s="332"/>
      <c r="J326" s="332"/>
      <c r="K326" s="332"/>
      <c r="L326" s="332"/>
    </row>
    <row r="327" spans="1:12" x14ac:dyDescent="0.2">
      <c r="A327" s="332"/>
      <c r="B327" s="332"/>
      <c r="C327" s="332"/>
      <c r="D327" s="332"/>
      <c r="E327" s="332"/>
      <c r="F327" s="332"/>
      <c r="G327" s="332"/>
      <c r="H327" s="332"/>
      <c r="I327" s="332"/>
      <c r="J327" s="332"/>
      <c r="K327" s="332"/>
      <c r="L327" s="332"/>
    </row>
    <row r="328" spans="1:12" x14ac:dyDescent="0.2">
      <c r="A328" s="332"/>
      <c r="B328" s="332"/>
      <c r="C328" s="332"/>
      <c r="D328" s="332"/>
      <c r="E328" s="332"/>
      <c r="F328" s="332"/>
      <c r="G328" s="332"/>
      <c r="H328" s="332"/>
      <c r="I328" s="332"/>
      <c r="J328" s="332"/>
      <c r="K328" s="332"/>
      <c r="L328" s="332"/>
    </row>
    <row r="329" spans="1:12" x14ac:dyDescent="0.2">
      <c r="A329" s="332"/>
      <c r="B329" s="332"/>
      <c r="C329" s="332"/>
      <c r="D329" s="332"/>
      <c r="E329" s="332"/>
      <c r="F329" s="332"/>
      <c r="G329" s="332"/>
      <c r="H329" s="332"/>
      <c r="I329" s="332"/>
      <c r="J329" s="332"/>
      <c r="K329" s="332"/>
      <c r="L329" s="332"/>
    </row>
    <row r="330" spans="1:12" x14ac:dyDescent="0.2">
      <c r="A330" s="332"/>
      <c r="B330" s="332"/>
      <c r="C330" s="332"/>
      <c r="D330" s="332"/>
      <c r="E330" s="332"/>
      <c r="F330" s="332"/>
      <c r="G330" s="332"/>
      <c r="H330" s="332"/>
      <c r="I330" s="332"/>
      <c r="J330" s="332"/>
      <c r="K330" s="332"/>
      <c r="L330" s="332"/>
    </row>
    <row r="331" spans="1:12" x14ac:dyDescent="0.2">
      <c r="A331" s="332"/>
      <c r="B331" s="332"/>
      <c r="C331" s="332"/>
      <c r="D331" s="332"/>
      <c r="E331" s="332"/>
      <c r="F331" s="332"/>
      <c r="G331" s="332"/>
      <c r="H331" s="332"/>
      <c r="I331" s="332"/>
      <c r="J331" s="332"/>
      <c r="K331" s="332"/>
      <c r="L331" s="332"/>
    </row>
    <row r="332" spans="1:12" x14ac:dyDescent="0.2">
      <c r="A332" s="332"/>
      <c r="B332" s="332"/>
      <c r="C332" s="332"/>
      <c r="D332" s="332"/>
      <c r="E332" s="332"/>
      <c r="F332" s="332"/>
      <c r="G332" s="332"/>
      <c r="H332" s="332"/>
      <c r="I332" s="332"/>
      <c r="J332" s="332"/>
      <c r="K332" s="332"/>
      <c r="L332" s="332"/>
    </row>
    <row r="333" spans="1:12" x14ac:dyDescent="0.2">
      <c r="A333" s="332"/>
      <c r="B333" s="332"/>
      <c r="C333" s="332"/>
      <c r="D333" s="332"/>
      <c r="E333" s="332"/>
      <c r="F333" s="332"/>
      <c r="G333" s="332"/>
      <c r="H333" s="332"/>
      <c r="I333" s="332"/>
      <c r="J333" s="332"/>
      <c r="K333" s="332"/>
      <c r="L333" s="332"/>
    </row>
    <row r="334" spans="1:12" x14ac:dyDescent="0.2">
      <c r="A334" s="332"/>
      <c r="B334" s="332"/>
      <c r="C334" s="332"/>
      <c r="D334" s="332"/>
      <c r="E334" s="332"/>
      <c r="F334" s="332"/>
      <c r="G334" s="332"/>
      <c r="H334" s="332"/>
      <c r="I334" s="332"/>
      <c r="J334" s="332"/>
      <c r="K334" s="332"/>
      <c r="L334" s="332"/>
    </row>
    <row r="335" spans="1:12" x14ac:dyDescent="0.2">
      <c r="A335" s="332"/>
      <c r="B335" s="332"/>
      <c r="C335" s="332"/>
      <c r="D335" s="332"/>
      <c r="E335" s="332"/>
      <c r="F335" s="332"/>
      <c r="G335" s="332"/>
      <c r="H335" s="332"/>
      <c r="I335" s="332"/>
      <c r="J335" s="332"/>
      <c r="K335" s="332"/>
      <c r="L335" s="332"/>
    </row>
    <row r="336" spans="1:12" x14ac:dyDescent="0.2">
      <c r="A336" s="332"/>
      <c r="B336" s="332"/>
      <c r="C336" s="332"/>
      <c r="D336" s="332"/>
      <c r="E336" s="332"/>
      <c r="F336" s="332"/>
      <c r="G336" s="332"/>
      <c r="H336" s="332"/>
      <c r="I336" s="332"/>
      <c r="J336" s="332"/>
      <c r="K336" s="332"/>
      <c r="L336" s="332"/>
    </row>
    <row r="337" spans="1:12" x14ac:dyDescent="0.2">
      <c r="A337" s="332"/>
      <c r="B337" s="332"/>
      <c r="C337" s="332"/>
      <c r="D337" s="332"/>
      <c r="E337" s="332"/>
      <c r="F337" s="332"/>
      <c r="G337" s="332"/>
      <c r="H337" s="332"/>
      <c r="I337" s="332"/>
      <c r="J337" s="332"/>
      <c r="K337" s="332"/>
      <c r="L337" s="332"/>
    </row>
    <row r="338" spans="1:12" x14ac:dyDescent="0.2">
      <c r="A338" s="332"/>
      <c r="B338" s="332"/>
      <c r="C338" s="332"/>
      <c r="D338" s="332"/>
      <c r="E338" s="332"/>
      <c r="F338" s="332"/>
      <c r="G338" s="332"/>
      <c r="H338" s="332"/>
      <c r="I338" s="332"/>
      <c r="J338" s="332"/>
      <c r="K338" s="332"/>
      <c r="L338" s="332"/>
    </row>
    <row r="339" spans="1:12" x14ac:dyDescent="0.2">
      <c r="A339" s="332"/>
      <c r="B339" s="332"/>
      <c r="C339" s="332"/>
      <c r="D339" s="332"/>
      <c r="E339" s="332"/>
      <c r="F339" s="332"/>
      <c r="G339" s="332"/>
      <c r="H339" s="332"/>
      <c r="I339" s="332"/>
      <c r="J339" s="332"/>
      <c r="K339" s="332"/>
      <c r="L339" s="332"/>
    </row>
    <row r="340" spans="1:12" x14ac:dyDescent="0.2">
      <c r="A340" s="332"/>
      <c r="B340" s="332"/>
      <c r="C340" s="332"/>
      <c r="D340" s="332"/>
      <c r="E340" s="332"/>
      <c r="F340" s="332"/>
      <c r="G340" s="332"/>
      <c r="H340" s="332"/>
      <c r="I340" s="332"/>
      <c r="J340" s="332"/>
      <c r="K340" s="332"/>
      <c r="L340" s="332"/>
    </row>
    <row r="341" spans="1:12" x14ac:dyDescent="0.2">
      <c r="A341" s="332"/>
      <c r="B341" s="332"/>
      <c r="C341" s="332"/>
      <c r="D341" s="332"/>
      <c r="E341" s="332"/>
      <c r="F341" s="332"/>
      <c r="G341" s="332"/>
      <c r="H341" s="332"/>
      <c r="I341" s="332"/>
      <c r="J341" s="332"/>
      <c r="K341" s="332"/>
      <c r="L341" s="332"/>
    </row>
    <row r="342" spans="1:12" x14ac:dyDescent="0.2">
      <c r="A342" s="332"/>
      <c r="B342" s="332"/>
      <c r="C342" s="332"/>
      <c r="D342" s="332"/>
      <c r="E342" s="332"/>
      <c r="F342" s="332"/>
      <c r="G342" s="332"/>
      <c r="H342" s="332"/>
      <c r="I342" s="332"/>
      <c r="J342" s="332"/>
      <c r="K342" s="332"/>
      <c r="L342" s="332"/>
    </row>
    <row r="343" spans="1:12" x14ac:dyDescent="0.2">
      <c r="A343" s="332"/>
      <c r="B343" s="332"/>
      <c r="C343" s="332"/>
      <c r="D343" s="332"/>
      <c r="E343" s="332"/>
      <c r="F343" s="332"/>
      <c r="G343" s="332"/>
      <c r="H343" s="332"/>
      <c r="I343" s="332"/>
      <c r="J343" s="332"/>
      <c r="K343" s="332"/>
      <c r="L343" s="332"/>
    </row>
    <row r="344" spans="1:12" x14ac:dyDescent="0.2">
      <c r="A344" s="332"/>
      <c r="B344" s="332"/>
      <c r="C344" s="332"/>
      <c r="D344" s="332"/>
      <c r="E344" s="332"/>
      <c r="F344" s="332"/>
      <c r="G344" s="332"/>
      <c r="H344" s="332"/>
      <c r="I344" s="332"/>
      <c r="J344" s="332"/>
      <c r="K344" s="332"/>
      <c r="L344" s="332"/>
    </row>
    <row r="345" spans="1:12" x14ac:dyDescent="0.2">
      <c r="A345" s="332"/>
      <c r="B345" s="332"/>
      <c r="C345" s="332"/>
      <c r="D345" s="332"/>
      <c r="E345" s="332"/>
      <c r="F345" s="332"/>
      <c r="G345" s="332"/>
      <c r="H345" s="332"/>
      <c r="I345" s="332"/>
      <c r="J345" s="332"/>
      <c r="K345" s="332"/>
      <c r="L345" s="332"/>
    </row>
    <row r="346" spans="1:12" x14ac:dyDescent="0.2">
      <c r="A346" s="332"/>
      <c r="B346" s="332"/>
      <c r="C346" s="332"/>
      <c r="D346" s="332"/>
      <c r="E346" s="332"/>
      <c r="F346" s="332"/>
      <c r="G346" s="332"/>
      <c r="H346" s="332"/>
      <c r="I346" s="332"/>
      <c r="J346" s="332"/>
      <c r="K346" s="332"/>
      <c r="L346" s="332"/>
    </row>
    <row r="347" spans="1:12" x14ac:dyDescent="0.2">
      <c r="A347" s="332"/>
      <c r="B347" s="332"/>
      <c r="C347" s="332"/>
      <c r="D347" s="332"/>
      <c r="E347" s="332"/>
      <c r="F347" s="332"/>
      <c r="G347" s="332"/>
      <c r="H347" s="332"/>
      <c r="I347" s="332"/>
      <c r="J347" s="332"/>
      <c r="K347" s="332"/>
      <c r="L347" s="332"/>
    </row>
    <row r="348" spans="1:12" x14ac:dyDescent="0.2">
      <c r="A348" s="332"/>
      <c r="B348" s="332"/>
      <c r="C348" s="332"/>
      <c r="D348" s="332"/>
      <c r="E348" s="332"/>
      <c r="F348" s="332"/>
      <c r="G348" s="332"/>
      <c r="H348" s="332"/>
      <c r="I348" s="332"/>
      <c r="J348" s="332"/>
      <c r="K348" s="332"/>
      <c r="L348" s="332"/>
    </row>
    <row r="349" spans="1:12" x14ac:dyDescent="0.2">
      <c r="A349" s="332"/>
      <c r="B349" s="332"/>
      <c r="C349" s="332"/>
      <c r="D349" s="332"/>
      <c r="E349" s="332"/>
      <c r="F349" s="332"/>
      <c r="G349" s="332"/>
      <c r="H349" s="332"/>
      <c r="I349" s="332"/>
      <c r="J349" s="332"/>
      <c r="K349" s="332"/>
      <c r="L349" s="332"/>
    </row>
    <row r="350" spans="1:12" x14ac:dyDescent="0.2">
      <c r="A350" s="332"/>
      <c r="B350" s="332"/>
      <c r="C350" s="332"/>
      <c r="D350" s="332"/>
      <c r="E350" s="332"/>
      <c r="F350" s="332"/>
      <c r="G350" s="332"/>
      <c r="H350" s="332"/>
      <c r="I350" s="332"/>
      <c r="J350" s="332"/>
      <c r="K350" s="332"/>
      <c r="L350" s="332"/>
    </row>
    <row r="351" spans="1:12" x14ac:dyDescent="0.2">
      <c r="A351" s="332"/>
      <c r="B351" s="332"/>
      <c r="C351" s="332"/>
      <c r="D351" s="332"/>
      <c r="E351" s="332"/>
      <c r="F351" s="332"/>
      <c r="G351" s="332"/>
      <c r="H351" s="332"/>
      <c r="I351" s="332"/>
      <c r="J351" s="332"/>
      <c r="K351" s="332"/>
      <c r="L351" s="332"/>
    </row>
    <row r="352" spans="1:12" x14ac:dyDescent="0.2">
      <c r="A352" s="332"/>
      <c r="B352" s="332"/>
      <c r="C352" s="332"/>
      <c r="D352" s="332"/>
      <c r="E352" s="332"/>
      <c r="F352" s="332"/>
      <c r="G352" s="332"/>
      <c r="H352" s="332"/>
      <c r="I352" s="332"/>
      <c r="J352" s="332"/>
      <c r="K352" s="332"/>
      <c r="L352" s="332"/>
    </row>
    <row r="353" spans="1:12" x14ac:dyDescent="0.2">
      <c r="A353" s="332"/>
      <c r="B353" s="332"/>
      <c r="C353" s="332"/>
      <c r="D353" s="332"/>
      <c r="E353" s="332"/>
      <c r="F353" s="332"/>
      <c r="G353" s="332"/>
      <c r="H353" s="332"/>
      <c r="I353" s="332"/>
      <c r="J353" s="332"/>
      <c r="K353" s="332"/>
      <c r="L353" s="332"/>
    </row>
    <row r="354" spans="1:12" x14ac:dyDescent="0.2">
      <c r="A354" s="332"/>
      <c r="B354" s="332"/>
      <c r="C354" s="332"/>
      <c r="D354" s="332"/>
      <c r="E354" s="332"/>
      <c r="F354" s="332"/>
      <c r="G354" s="332"/>
      <c r="H354" s="332"/>
      <c r="I354" s="332"/>
      <c r="J354" s="332"/>
      <c r="K354" s="332"/>
      <c r="L354" s="332"/>
    </row>
    <row r="355" spans="1:12" x14ac:dyDescent="0.2">
      <c r="A355" s="332"/>
      <c r="B355" s="332"/>
      <c r="C355" s="332"/>
      <c r="D355" s="332"/>
      <c r="E355" s="332"/>
      <c r="F355" s="332"/>
      <c r="G355" s="332"/>
      <c r="H355" s="332"/>
      <c r="I355" s="332"/>
      <c r="J355" s="332"/>
      <c r="K355" s="332"/>
      <c r="L355" s="332"/>
    </row>
    <row r="356" spans="1:12" x14ac:dyDescent="0.2">
      <c r="A356" s="332"/>
      <c r="B356" s="332"/>
      <c r="C356" s="332"/>
      <c r="D356" s="332"/>
      <c r="E356" s="332"/>
      <c r="F356" s="332"/>
      <c r="G356" s="332"/>
      <c r="H356" s="332"/>
      <c r="I356" s="332"/>
      <c r="J356" s="332"/>
      <c r="K356" s="332"/>
      <c r="L356" s="332"/>
    </row>
    <row r="357" spans="1:12" x14ac:dyDescent="0.2">
      <c r="A357" s="332"/>
      <c r="B357" s="332"/>
      <c r="C357" s="332"/>
      <c r="D357" s="332"/>
      <c r="E357" s="332"/>
      <c r="F357" s="332"/>
      <c r="G357" s="332"/>
      <c r="H357" s="332"/>
      <c r="I357" s="332"/>
      <c r="J357" s="332"/>
      <c r="K357" s="332"/>
      <c r="L357" s="332"/>
    </row>
    <row r="358" spans="1:12" x14ac:dyDescent="0.2">
      <c r="A358" s="332"/>
      <c r="B358" s="332"/>
      <c r="C358" s="332"/>
      <c r="D358" s="332"/>
      <c r="E358" s="332"/>
      <c r="F358" s="332"/>
      <c r="G358" s="332"/>
      <c r="H358" s="332"/>
      <c r="I358" s="332"/>
      <c r="J358" s="332"/>
      <c r="K358" s="332"/>
      <c r="L358" s="332"/>
    </row>
    <row r="359" spans="1:12" x14ac:dyDescent="0.2">
      <c r="A359" s="332"/>
      <c r="B359" s="332"/>
      <c r="C359" s="332"/>
      <c r="D359" s="332"/>
      <c r="E359" s="332"/>
      <c r="F359" s="332"/>
      <c r="G359" s="332"/>
      <c r="H359" s="332"/>
      <c r="I359" s="332"/>
      <c r="J359" s="332"/>
      <c r="K359" s="332"/>
      <c r="L359" s="332"/>
    </row>
    <row r="360" spans="1:12" x14ac:dyDescent="0.2">
      <c r="A360" s="332"/>
      <c r="B360" s="332"/>
      <c r="C360" s="332"/>
      <c r="D360" s="332"/>
      <c r="E360" s="332"/>
      <c r="F360" s="332"/>
      <c r="G360" s="332"/>
      <c r="H360" s="332"/>
      <c r="I360" s="332"/>
      <c r="J360" s="332"/>
      <c r="K360" s="332"/>
      <c r="L360" s="332"/>
    </row>
    <row r="361" spans="1:12" x14ac:dyDescent="0.2">
      <c r="A361" s="332"/>
      <c r="B361" s="332"/>
      <c r="C361" s="332"/>
      <c r="D361" s="332"/>
      <c r="E361" s="332"/>
      <c r="F361" s="332"/>
      <c r="G361" s="332"/>
      <c r="H361" s="332"/>
      <c r="I361" s="332"/>
      <c r="J361" s="332"/>
      <c r="K361" s="332"/>
      <c r="L361" s="332"/>
    </row>
    <row r="362" spans="1:12" x14ac:dyDescent="0.2">
      <c r="A362" s="332"/>
      <c r="B362" s="332"/>
      <c r="C362" s="332"/>
      <c r="D362" s="332"/>
      <c r="E362" s="332"/>
      <c r="F362" s="332"/>
      <c r="G362" s="332"/>
      <c r="H362" s="332"/>
      <c r="I362" s="332"/>
      <c r="J362" s="332"/>
      <c r="K362" s="332"/>
      <c r="L362" s="332"/>
    </row>
    <row r="363" spans="1:12" x14ac:dyDescent="0.2">
      <c r="A363" s="332"/>
      <c r="B363" s="332"/>
      <c r="C363" s="332"/>
      <c r="D363" s="332"/>
      <c r="E363" s="332"/>
      <c r="F363" s="332"/>
      <c r="G363" s="332"/>
      <c r="H363" s="332"/>
      <c r="I363" s="332"/>
      <c r="J363" s="332"/>
      <c r="K363" s="332"/>
      <c r="L363" s="332"/>
    </row>
    <row r="364" spans="1:12" x14ac:dyDescent="0.2">
      <c r="A364" s="332"/>
      <c r="B364" s="332"/>
      <c r="C364" s="332"/>
      <c r="D364" s="332"/>
      <c r="E364" s="332"/>
      <c r="F364" s="332"/>
      <c r="G364" s="332"/>
      <c r="H364" s="332"/>
      <c r="I364" s="332"/>
      <c r="J364" s="332"/>
      <c r="K364" s="332"/>
      <c r="L364" s="332"/>
    </row>
    <row r="365" spans="1:12" x14ac:dyDescent="0.2">
      <c r="A365" s="332"/>
      <c r="B365" s="332"/>
      <c r="C365" s="332"/>
      <c r="D365" s="332"/>
      <c r="E365" s="332"/>
      <c r="F365" s="332"/>
      <c r="G365" s="332"/>
      <c r="H365" s="332"/>
      <c r="I365" s="332"/>
      <c r="J365" s="332"/>
      <c r="K365" s="332"/>
      <c r="L365" s="332"/>
    </row>
    <row r="366" spans="1:12" x14ac:dyDescent="0.2">
      <c r="A366" s="332"/>
      <c r="B366" s="332"/>
      <c r="C366" s="332"/>
      <c r="D366" s="332"/>
      <c r="E366" s="332"/>
      <c r="F366" s="332"/>
      <c r="G366" s="332"/>
      <c r="H366" s="332"/>
      <c r="I366" s="332"/>
      <c r="J366" s="332"/>
      <c r="K366" s="332"/>
      <c r="L366" s="332"/>
    </row>
    <row r="367" spans="1:12" x14ac:dyDescent="0.2">
      <c r="A367" s="332"/>
      <c r="B367" s="332"/>
      <c r="C367" s="332"/>
      <c r="D367" s="332"/>
      <c r="E367" s="332"/>
      <c r="F367" s="332"/>
      <c r="G367" s="332"/>
      <c r="H367" s="332"/>
      <c r="I367" s="332"/>
      <c r="J367" s="332"/>
      <c r="K367" s="332"/>
      <c r="L367" s="332"/>
    </row>
    <row r="368" spans="1:12" x14ac:dyDescent="0.2">
      <c r="A368" s="332"/>
      <c r="B368" s="332"/>
      <c r="C368" s="332"/>
      <c r="D368" s="332"/>
      <c r="E368" s="332"/>
      <c r="F368" s="332"/>
      <c r="G368" s="332"/>
      <c r="H368" s="332"/>
      <c r="I368" s="332"/>
      <c r="J368" s="332"/>
      <c r="K368" s="332"/>
      <c r="L368" s="332"/>
    </row>
    <row r="369" spans="1:12" x14ac:dyDescent="0.2">
      <c r="A369" s="332"/>
      <c r="B369" s="332"/>
      <c r="C369" s="332"/>
      <c r="D369" s="332"/>
      <c r="E369" s="332"/>
      <c r="F369" s="332"/>
      <c r="G369" s="332"/>
      <c r="H369" s="332"/>
      <c r="I369" s="332"/>
      <c r="J369" s="332"/>
      <c r="K369" s="332"/>
      <c r="L369" s="332"/>
    </row>
    <row r="370" spans="1:12" x14ac:dyDescent="0.2">
      <c r="A370" s="332"/>
      <c r="B370" s="332"/>
      <c r="C370" s="332"/>
      <c r="D370" s="332"/>
      <c r="E370" s="332"/>
      <c r="F370" s="332"/>
      <c r="G370" s="332"/>
      <c r="H370" s="332"/>
      <c r="I370" s="332"/>
      <c r="J370" s="332"/>
      <c r="K370" s="332"/>
      <c r="L370" s="332"/>
    </row>
    <row r="371" spans="1:12" x14ac:dyDescent="0.2">
      <c r="A371" s="332"/>
      <c r="B371" s="332"/>
      <c r="C371" s="332"/>
      <c r="D371" s="332"/>
      <c r="E371" s="332"/>
      <c r="F371" s="332"/>
      <c r="G371" s="332"/>
      <c r="H371" s="332"/>
      <c r="I371" s="332"/>
      <c r="J371" s="332"/>
      <c r="K371" s="332"/>
      <c r="L371" s="332"/>
    </row>
    <row r="372" spans="1:12" x14ac:dyDescent="0.2">
      <c r="A372" s="332"/>
      <c r="B372" s="332"/>
      <c r="C372" s="332"/>
      <c r="D372" s="332"/>
      <c r="E372" s="332"/>
      <c r="F372" s="332"/>
      <c r="G372" s="332"/>
      <c r="H372" s="332"/>
      <c r="I372" s="332"/>
      <c r="J372" s="332"/>
      <c r="K372" s="332"/>
      <c r="L372" s="332"/>
    </row>
    <row r="373" spans="1:12" x14ac:dyDescent="0.2">
      <c r="A373" s="332"/>
      <c r="B373" s="332"/>
      <c r="C373" s="332"/>
      <c r="D373" s="332"/>
      <c r="E373" s="332"/>
      <c r="F373" s="332"/>
      <c r="G373" s="332"/>
      <c r="H373" s="332"/>
      <c r="I373" s="332"/>
      <c r="J373" s="332"/>
      <c r="K373" s="332"/>
      <c r="L373" s="332"/>
    </row>
    <row r="374" spans="1:12" x14ac:dyDescent="0.2">
      <c r="A374" s="332"/>
      <c r="B374" s="332"/>
      <c r="C374" s="332"/>
      <c r="D374" s="332"/>
      <c r="E374" s="332"/>
      <c r="F374" s="332"/>
      <c r="G374" s="332"/>
      <c r="H374" s="332"/>
      <c r="I374" s="332"/>
      <c r="J374" s="332"/>
      <c r="K374" s="332"/>
      <c r="L374" s="332"/>
    </row>
    <row r="375" spans="1:12" x14ac:dyDescent="0.2">
      <c r="A375" s="332"/>
      <c r="B375" s="332"/>
      <c r="C375" s="332"/>
      <c r="D375" s="332"/>
      <c r="E375" s="332"/>
      <c r="F375" s="332"/>
      <c r="G375" s="332"/>
      <c r="H375" s="332"/>
      <c r="I375" s="332"/>
      <c r="J375" s="332"/>
      <c r="K375" s="332"/>
      <c r="L375" s="332"/>
    </row>
    <row r="376" spans="1:12" x14ac:dyDescent="0.2">
      <c r="A376" s="332"/>
      <c r="B376" s="332"/>
      <c r="C376" s="332"/>
      <c r="D376" s="332"/>
      <c r="E376" s="332"/>
      <c r="F376" s="332"/>
      <c r="G376" s="332"/>
      <c r="H376" s="332"/>
      <c r="I376" s="332"/>
      <c r="J376" s="332"/>
      <c r="K376" s="332"/>
      <c r="L376" s="332"/>
    </row>
    <row r="377" spans="1:12" x14ac:dyDescent="0.2">
      <c r="A377" s="332"/>
      <c r="B377" s="332"/>
      <c r="C377" s="332"/>
      <c r="D377" s="332"/>
      <c r="E377" s="332"/>
      <c r="F377" s="332"/>
      <c r="G377" s="332"/>
      <c r="H377" s="332"/>
      <c r="I377" s="332"/>
      <c r="J377" s="332"/>
      <c r="K377" s="332"/>
      <c r="L377" s="332"/>
    </row>
    <row r="378" spans="1:12" x14ac:dyDescent="0.2">
      <c r="A378" s="332"/>
      <c r="B378" s="332"/>
      <c r="C378" s="332"/>
      <c r="D378" s="332"/>
      <c r="E378" s="332"/>
      <c r="F378" s="332"/>
      <c r="G378" s="332"/>
      <c r="H378" s="332"/>
      <c r="I378" s="332"/>
      <c r="J378" s="332"/>
      <c r="K378" s="332"/>
      <c r="L378" s="332"/>
    </row>
    <row r="379" spans="1:12" x14ac:dyDescent="0.2">
      <c r="A379" s="332"/>
      <c r="B379" s="332"/>
      <c r="C379" s="332"/>
      <c r="D379" s="332"/>
      <c r="E379" s="332"/>
      <c r="F379" s="332"/>
      <c r="G379" s="332"/>
      <c r="H379" s="332"/>
      <c r="I379" s="332"/>
      <c r="J379" s="332"/>
      <c r="K379" s="332"/>
      <c r="L379" s="332"/>
    </row>
  </sheetData>
  <sheetProtection algorithmName="SHA-512" hashValue="LeFz9x9nIJV5rgxnn22LyDgYfpN5grRGphVTMgKrB6RKxf61a5utXurvPDK0nEDqfyMLBeQ7QqrDVwCoMut0Zw==" saltValue="DhwnJek9vK1c2rGaVJ3olg==" spinCount="100000" sheet="1" objects="1" scenarios="1"/>
  <dataConsolidate/>
  <mergeCells count="26">
    <mergeCell ref="B84:C84"/>
    <mergeCell ref="A52:B52"/>
    <mergeCell ref="I55:J55"/>
    <mergeCell ref="A68:B68"/>
    <mergeCell ref="A82:B82"/>
    <mergeCell ref="D83:F83"/>
    <mergeCell ref="G83:I83"/>
    <mergeCell ref="J83:L83"/>
    <mergeCell ref="A29:B29"/>
    <mergeCell ref="A31:A32"/>
    <mergeCell ref="B31:L32"/>
    <mergeCell ref="Y45:AH45"/>
    <mergeCell ref="A47:K47"/>
    <mergeCell ref="A51:B51"/>
    <mergeCell ref="I9:J9"/>
    <mergeCell ref="I10:J10"/>
    <mergeCell ref="A13:B13"/>
    <mergeCell ref="A14:B14"/>
    <mergeCell ref="A16:B16"/>
    <mergeCell ref="B20:C20"/>
    <mergeCell ref="D1:K1"/>
    <mergeCell ref="B2:D2"/>
    <mergeCell ref="F2:G2"/>
    <mergeCell ref="H2:I2"/>
    <mergeCell ref="J2:K2"/>
    <mergeCell ref="C5:D5"/>
  </mergeCells>
  <conditionalFormatting sqref="A14:D14 C23:C28">
    <cfRule type="expression" dxfId="21" priority="17">
      <formula>$V$83=0</formula>
    </cfRule>
  </conditionalFormatting>
  <conditionalFormatting sqref="B56 B58 B60 B62 B64 B66">
    <cfRule type="containsText" dxfId="20" priority="2" operator="containsText" text="S/O">
      <formula>NOT(ISERROR(SEARCH("S/O",B56)))</formula>
    </cfRule>
    <cfRule type="expression" dxfId="19" priority="4">
      <formula>B56=$W$54</formula>
    </cfRule>
  </conditionalFormatting>
  <conditionalFormatting sqref="C52:H52">
    <cfRule type="containsText" dxfId="18" priority="1" operator="containsText" text="No">
      <formula>NOT(ISERROR(SEARCH("No",C52)))</formula>
    </cfRule>
  </conditionalFormatting>
  <conditionalFormatting sqref="D23:F23">
    <cfRule type="expression" dxfId="17" priority="5">
      <formula>$X$23=1</formula>
    </cfRule>
  </conditionalFormatting>
  <conditionalFormatting sqref="D24:F24">
    <cfRule type="expression" dxfId="16" priority="10">
      <formula>$X$24=1</formula>
    </cfRule>
  </conditionalFormatting>
  <conditionalFormatting sqref="D25:F25">
    <cfRule type="expression" dxfId="15" priority="9">
      <formula>$X$25=1</formula>
    </cfRule>
  </conditionalFormatting>
  <conditionalFormatting sqref="D26:F26">
    <cfRule type="expression" dxfId="14" priority="8">
      <formula>$X$26=1</formula>
    </cfRule>
  </conditionalFormatting>
  <conditionalFormatting sqref="D27:F27">
    <cfRule type="expression" dxfId="13" priority="7">
      <formula>$X$27=1</formula>
    </cfRule>
  </conditionalFormatting>
  <conditionalFormatting sqref="D28:F28">
    <cfRule type="expression" dxfId="12" priority="6">
      <formula>$X$28=1</formula>
    </cfRule>
  </conditionalFormatting>
  <conditionalFormatting sqref="E85">
    <cfRule type="containsText" dxfId="11" priority="20" operator="containsText" text="Non">
      <formula>NOT(ISERROR(SEARCH("Non",E85)))</formula>
    </cfRule>
  </conditionalFormatting>
  <conditionalFormatting sqref="F74">
    <cfRule type="containsText" dxfId="10" priority="22" stopIfTrue="1" operator="containsText" text="Non">
      <formula>NOT(ISERROR(SEARCH("Non",F74)))</formula>
    </cfRule>
  </conditionalFormatting>
  <conditionalFormatting sqref="H85">
    <cfRule type="containsText" dxfId="9" priority="21" operator="containsText" text="Non">
      <formula>NOT(ISERROR(SEARCH("Non",H85)))</formula>
    </cfRule>
  </conditionalFormatting>
  <conditionalFormatting sqref="I45">
    <cfRule type="expression" dxfId="8" priority="3">
      <formula>#REF!&lt;&gt;""</formula>
    </cfRule>
  </conditionalFormatting>
  <conditionalFormatting sqref="J23:K23">
    <cfRule type="expression" dxfId="7" priority="16">
      <formula>$Y$23=1</formula>
    </cfRule>
  </conditionalFormatting>
  <conditionalFormatting sqref="J24:K24">
    <cfRule type="expression" dxfId="6" priority="15">
      <formula>$Y$24=1</formula>
    </cfRule>
  </conditionalFormatting>
  <conditionalFormatting sqref="J25:K25">
    <cfRule type="expression" dxfId="5" priority="14">
      <formula>$Y$25=1</formula>
    </cfRule>
  </conditionalFormatting>
  <conditionalFormatting sqref="J26:K26">
    <cfRule type="expression" dxfId="4" priority="13">
      <formula>$Y$26=1</formula>
    </cfRule>
  </conditionalFormatting>
  <conditionalFormatting sqref="J27:K27">
    <cfRule type="expression" dxfId="3" priority="12">
      <formula>$Y$27=1</formula>
    </cfRule>
  </conditionalFormatting>
  <conditionalFormatting sqref="J28:K28">
    <cfRule type="expression" dxfId="2" priority="11">
      <formula>$Y$28=1</formula>
    </cfRule>
  </conditionalFormatting>
  <conditionalFormatting sqref="J83:L85">
    <cfRule type="expression" dxfId="1" priority="18">
      <formula>$V$83=0</formula>
    </cfRule>
  </conditionalFormatting>
  <conditionalFormatting sqref="K85">
    <cfRule type="containsText" dxfId="0" priority="19" operator="containsText" text="Non">
      <formula>NOT(ISERROR(SEARCH("Non",K85)))</formula>
    </cfRule>
  </conditionalFormatting>
  <dataValidations count="10">
    <dataValidation type="whole" allowBlank="1" showInputMessage="1" showErrorMessage="1" promptTitle="Nombre de mois" prompt="Saisir la période en mois. Les équations sont permises (ex. : =6*12)" sqref="I23:I28" xr:uid="{10F5209F-83F6-4D4C-9F01-2322F63B1025}">
      <formula1>0</formula1>
      <formula2>999</formula2>
    </dataValidation>
    <dataValidation allowBlank="1" showInputMessage="1" showErrorMessage="1" promptTitle="# of Months" prompt="Enter adjusted exclusivity in &quot;number of months&quot;." sqref="W37:W42" xr:uid="{CC98DC24-83FD-42E9-A316-9A2088D1A319}"/>
    <dataValidation type="whole" allowBlank="1" showInputMessage="1" showErrorMessage="1" sqref="V23:V28" xr:uid="{EC42491D-7B72-47E3-AB55-B26ED4E792D9}">
      <formula1>0</formula1>
      <formula2>999</formula2>
    </dataValidation>
    <dataValidation type="whole" allowBlank="1" showInputMessage="1" showErrorMessage="1" errorTitle="Not a number" error="Enter the Envelope Contribution for this licence" sqref="E37:E43" xr:uid="{CECBFAE3-A2CC-4B0F-BD6E-99DC88E86E84}">
      <formula1>0</formula1>
      <formula2>999999999999999</formula2>
    </dataValidation>
    <dataValidation type="list" allowBlank="1" showInputMessage="1" showErrorMessage="1" sqref="C13:C14 K23:K28" xr:uid="{76F41FF0-7DC1-445E-9A55-D763DAEF816D}">
      <formula1>$J$69:$J$71</formula1>
    </dataValidation>
    <dataValidation type="list" allowBlank="1" showInputMessage="1" showErrorMessage="1" sqref="J24:J28" xr:uid="{92117B97-593A-41D6-B82D-084B9D19AFBB}">
      <formula1>$I$69:$I$71</formula1>
    </dataValidation>
    <dataValidation type="date" allowBlank="1" showInputMessage="1" showErrorMessage="1" promptTitle="Date" prompt="ex. Y-M-D" sqref="G23:G28" xr:uid="{B2289881-2789-4EDE-BAE0-5C32B3311315}">
      <formula1>36526</formula1>
      <formula2>401749</formula2>
    </dataValidation>
    <dataValidation type="date" allowBlank="1" showInputMessage="1" showErrorMessage="1" promptTitle="Date" prompt="ex. Y-M-D ou D-M-Y" sqref="G23:G28" xr:uid="{E9E5976A-F4DA-4C3A-85C7-50C8D97940A5}">
      <formula1>36526</formula1>
      <formula2>401749</formula2>
    </dataValidation>
    <dataValidation allowBlank="1" showInputMessage="1" showErrorMessage="1" promptTitle="Entité Int. (CMM)" prompt="Pour E&amp;J : la CMM + les DDA doivent être 75% de l’exigence seuil au minimum. Voir aussi la note (3)." sqref="I45" xr:uid="{98E630C5-9517-42A4-9C17-6BF1217C0A62}"/>
    <dataValidation type="list" allowBlank="1" showInputMessage="1" showErrorMessage="1" prompt="SVP voir note (1)" sqref="J23" xr:uid="{2DFB8DB7-848A-4386-B703-27BF5A05B87D}">
      <formula1>$I$69:$I$71</formula1>
    </dataValidation>
  </dataValidations>
  <printOptions horizontalCentered="1"/>
  <pageMargins left="0.6692913385826772" right="0.6692913385826772" top="0.59055118110236227" bottom="0.6692913385826772" header="0.51181102362204722" footer="0.51181102362204722"/>
  <pageSetup scale="63" fitToHeight="3" orientation="landscape" r:id="rId1"/>
  <headerFooter alignWithMargins="0"/>
  <rowBreaks count="2" manualBreakCount="2">
    <brk id="33" max="14" man="1"/>
    <brk id="8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Drop Down 1">
              <controlPr locked="0" defaultSize="0" autoLine="0" autoPict="0">
                <anchor moveWithCells="1">
                  <from>
                    <xdr:col>2</xdr:col>
                    <xdr:colOff>114300</xdr:colOff>
                    <xdr:row>6</xdr:row>
                    <xdr:rowOff>19050</xdr:rowOff>
                  </from>
                  <to>
                    <xdr:col>3</xdr:col>
                    <xdr:colOff>781050</xdr:colOff>
                    <xdr:row>6</xdr:row>
                    <xdr:rowOff>361950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b2bf855-4b99-4523-8a28-c0526f8a6830">
      <Terms xmlns="http://schemas.microsoft.com/office/infopath/2007/PartnerControls"/>
    </lcf76f155ced4ddcb4097134ff3c332f>
    <TaxCatchAll xmlns="484c8c59-755d-4516-b8d2-1621b38262b4">
      <Value>16</Value>
      <Value>12</Value>
    </TaxCatchAll>
    <_dlc_DocId xmlns="e27b0c4a-e52c-4a9d-a1f2-444a905929e2">CMFPA-1271669082-29786</_dlc_DocId>
    <_dlc_DocIdUrl xmlns="e27b0c4a-e52c-4a9d-a1f2-444a905929e2">
      <Url>https://telefilm.sharepoint.com/sites/T_APFMC-CMFPA/_layouts/15/DocIdRedir.aspx?ID=CMFPA-1271669082-29786</Url>
      <Description>CMFPA-1271669082-29786</Description>
    </_dlc_DocIdUrl>
    <TfSourcePath xmlns="94ffc4b0-5353-4349-8cc3-8e471de1b72c" xsi:nil="true"/>
    <IconOverlay xmlns="http://schemas.microsoft.com/sharepoint/v4" xsi:nil="true"/>
    <c1c276be9cfa481895358bbd606e8e03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APFMC</TermName>
          <TermId xmlns="http://schemas.microsoft.com/office/infopath/2007/PartnerControls">5e323734-3c20-4f43-979b-7ae025a18a69</TermId>
        </TermInfo>
      </Terms>
    </c1c276be9cfa481895358bbd606e8e03>
    <TfRevision xmlns="94ffc4b0-5353-4349-8cc3-8e471de1b72c" xsi:nil="true"/>
    <f5f81750012343d1806eba8e7b10aae7 xmlns="ecb119d4-d563-4bdc-ad82-2d690c88c5f7">
      <Terms xmlns="http://schemas.microsoft.com/office/infopath/2007/PartnerControls"/>
    </f5f81750012343d1806eba8e7b10aae7>
    <f2915d3f92ea4bb79247451729792765 xmlns="ecb119d4-d563-4bdc-ad82-2d690c88c5f7">
      <Terms xmlns="http://schemas.microsoft.com/office/infopath/2007/PartnerControls"/>
    </f2915d3f92ea4bb79247451729792765>
    <j5f5c22b761e4082b8e8a133044a7d58 xmlns="ecb119d4-d563-4bdc-ad82-2d690c88c5f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Analysis and Contracting</TermName>
          <TermId xmlns="http://schemas.microsoft.com/office/infopath/2007/PartnerControls">f8978233-d840-4582-836a-26dd0dc426dc</TermId>
        </TermInfo>
      </Terms>
    </j5f5c22b761e4082b8e8a133044a7d58>
    <TfPeriod xmlns="94ffc4b0-5353-4349-8cc3-8e471de1b72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TeleDoc" ma:contentTypeID="0x0101007C0EA845696D1948BDEEFC7B350361630100B08C5A147E46AA43866F3438FE350128" ma:contentTypeVersion="24" ma:contentTypeDescription="Create a new document." ma:contentTypeScope="" ma:versionID="39fbdf46a9865b6b76d1204b5852872f">
  <xsd:schema xmlns:xsd="http://www.w3.org/2001/XMLSchema" xmlns:xs="http://www.w3.org/2001/XMLSchema" xmlns:p="http://schemas.microsoft.com/office/2006/metadata/properties" xmlns:ns2="ecb119d4-d563-4bdc-ad82-2d690c88c5f7" xmlns:ns3="484c8c59-755d-4516-b8d2-1621b38262b4" xmlns:ns4="e27b0c4a-e52c-4a9d-a1f2-444a905929e2" xmlns:ns5="94ffc4b0-5353-4349-8cc3-8e471de1b72c" xmlns:ns6="7b2bf855-4b99-4523-8a28-c0526f8a6830" xmlns:ns7="http://schemas.microsoft.com/sharepoint/v4" targetNamespace="http://schemas.microsoft.com/office/2006/metadata/properties" ma:root="true" ma:fieldsID="5898535b504524cc298469d0c983656a" ns2:_="" ns3:_="" ns4:_="" ns5:_="" ns6:_="" ns7:_="">
    <xsd:import namespace="ecb119d4-d563-4bdc-ad82-2d690c88c5f7"/>
    <xsd:import namespace="484c8c59-755d-4516-b8d2-1621b38262b4"/>
    <xsd:import namespace="e27b0c4a-e52c-4a9d-a1f2-444a905929e2"/>
    <xsd:import namespace="94ffc4b0-5353-4349-8cc3-8e471de1b72c"/>
    <xsd:import namespace="7b2bf855-4b99-4523-8a28-c0526f8a6830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c1c276be9cfa481895358bbd606e8e03" minOccurs="0"/>
                <xsd:element ref="ns3:TaxCatchAll" minOccurs="0"/>
                <xsd:element ref="ns3:TaxCatchAllLabel" minOccurs="0"/>
                <xsd:element ref="ns2:j5f5c22b761e4082b8e8a133044a7d58" minOccurs="0"/>
                <xsd:element ref="ns5:TfRevision" minOccurs="0"/>
                <xsd:element ref="ns5:TfPeriod" minOccurs="0"/>
                <xsd:element ref="ns2:f5f81750012343d1806eba8e7b10aae7" minOccurs="0"/>
                <xsd:element ref="ns2:f2915d3f92ea4bb79247451729792765" minOccurs="0"/>
                <xsd:element ref="ns5:TfSourcePath" minOccurs="0"/>
                <xsd:element ref="ns6:MediaServiceMetadata" minOccurs="0"/>
                <xsd:element ref="ns6:MediaServiceFastMetadata" minOccurs="0"/>
                <xsd:element ref="ns4:SharedWithUsers" minOccurs="0"/>
                <xsd:element ref="ns4:SharedWithDetails" minOccurs="0"/>
                <xsd:element ref="ns6:MediaServiceAutoKeyPoints" minOccurs="0"/>
                <xsd:element ref="ns6:MediaServiceDateTaken" minOccurs="0"/>
                <xsd:element ref="ns6:MediaLengthInSeconds" minOccurs="0"/>
                <xsd:element ref="ns6:MediaServiceOCR" minOccurs="0"/>
                <xsd:element ref="ns6:MediaServiceGenerationTime" minOccurs="0"/>
                <xsd:element ref="ns6:MediaServiceEventHashCode" minOccurs="0"/>
                <xsd:element ref="ns7:IconOverlay" minOccurs="0"/>
                <xsd:element ref="ns4:_dlc_DocId" minOccurs="0"/>
                <xsd:element ref="ns4:_dlc_DocIdUrl" minOccurs="0"/>
                <xsd:element ref="ns4:_dlc_DocIdPersistId" minOccurs="0"/>
                <xsd:element ref="ns6:lcf76f155ced4ddcb4097134ff3c332f" minOccurs="0"/>
                <xsd:element ref="ns6:MediaServiceObjectDetectorVersions" minOccurs="0"/>
                <xsd:element ref="ns6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b119d4-d563-4bdc-ad82-2d690c88c5f7" elementFormDefault="qualified">
    <xsd:import namespace="http://schemas.microsoft.com/office/2006/documentManagement/types"/>
    <xsd:import namespace="http://schemas.microsoft.com/office/infopath/2007/PartnerControls"/>
    <xsd:element name="c1c276be9cfa481895358bbd606e8e03" ma:index="8" nillable="true" ma:taxonomy="true" ma:internalName="c1c276be9cfa481895358bbd606e8e03" ma:taxonomyFieldName="TfBusinessProcess" ma:displayName="Business Process" ma:default="" ma:fieldId="{c1c276be-9cfa-4818-9535-8bbd606e8e03}" ma:sspId="7f0aa716-bba0-4bb8-a561-918f9f9bf113" ma:termSetId="ed0ad9fd-18c4-4ad5-951f-e822bc0acbc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f5c22b761e4082b8e8a133044a7d58" ma:index="12" nillable="true" ma:taxonomy="true" ma:internalName="j5f5c22b761e4082b8e8a133044a7d58" ma:taxonomyFieldName="TfClassification" ma:displayName="Classification" ma:default="" ma:fieldId="{35f5c22b-761e-4082-b8e8-a133044a7d58}" ma:sspId="7f0aa716-bba0-4bb8-a561-918f9f9bf113" ma:termSetId="2113eb4f-eb0a-42e0-91a3-4320612ce358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5f81750012343d1806eba8e7b10aae7" ma:index="16" nillable="true" ma:taxonomy="true" ma:internalName="f5f81750012343d1806eba8e7b10aae7" ma:taxonomyFieldName="TfDocType" ma:displayName="Document Type" ma:default="" ma:fieldId="{f5f81750-0123-43d1-806e-ba8e7b10aae7}" ma:sspId="7f0aa716-bba0-4bb8-a561-918f9f9bf113" ma:termSetId="516db3bc-1f56-4005-9466-6bd52177fb3d" ma:anchorId="4488faba-ddb0-4a07-bab3-5b07a01bbda2" ma:open="false" ma:isKeyword="false">
      <xsd:complexType>
        <xsd:sequence>
          <xsd:element ref="pc:Terms" minOccurs="0" maxOccurs="1"/>
        </xsd:sequence>
      </xsd:complexType>
    </xsd:element>
    <xsd:element name="f2915d3f92ea4bb79247451729792765" ma:index="18" nillable="true" ma:taxonomy="true" ma:internalName="f2915d3f92ea4bb79247451729792765" ma:taxonomyFieldName="TfProject" ma:displayName="Project" ma:default="" ma:fieldId="{f2915d3f-92ea-4bb7-9247-451729792765}" ma:sspId="7f0aa716-bba0-4bb8-a561-918f9f9bf113" ma:termSetId="496cdf85-4955-4878-95d4-a5a02def46df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4c8c59-755d-4516-b8d2-1621b38262b4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8d0a488d-ccec-4866-9823-061a664d4d51}" ma:internalName="TaxCatchAll" ma:showField="CatchAllData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8d0a488d-ccec-4866-9823-061a664d4d51}" ma:internalName="TaxCatchAllLabel" ma:readOnly="true" ma:showField="CatchAllDataLabel" ma:web="e27b0c4a-e52c-4a9d-a1f2-444a905929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7b0c4a-e52c-4a9d-a1f2-444a905929e2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32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33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4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ffc4b0-5353-4349-8cc3-8e471de1b72c" elementFormDefault="qualified">
    <xsd:import namespace="http://schemas.microsoft.com/office/2006/documentManagement/types"/>
    <xsd:import namespace="http://schemas.microsoft.com/office/infopath/2007/PartnerControls"/>
    <xsd:element name="TfRevision" ma:index="14" nillable="true" ma:displayName="Document Revision" ma:internalName="TfRevision" ma:readOnly="false" ma:percentage="FALSE">
      <xsd:simpleType>
        <xsd:restriction base="dms:Number"/>
      </xsd:simpleType>
    </xsd:element>
    <xsd:element name="TfPeriod" ma:index="15" nillable="true" ma:displayName="Period" ma:format="DateOnly" ma:internalName="TfPeriod" ma:readOnly="false">
      <xsd:simpleType>
        <xsd:restriction base="dms:DateTime"/>
      </xsd:simpleType>
    </xsd:element>
    <xsd:element name="TfSourcePath" ma:index="20" nillable="true" ma:displayName="Source Path" ma:internalName="TfSourcePath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2bf855-4b99-4523-8a28-c0526f8a68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36" nillable="true" ma:taxonomy="true" ma:internalName="lcf76f155ced4ddcb4097134ff3c332f" ma:taxonomyFieldName="MediaServiceImageTags" ma:displayName="Balises d’images" ma:readOnly="false" ma:fieldId="{5cf76f15-5ced-4ddc-b409-7134ff3c332f}" ma:taxonomyMulti="true" ma:sspId="7f0aa716-bba0-4bb8-a561-918f9f9bf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72A6AA-D19B-401A-8639-920F6DCDDCDB}">
  <ds:schemaRefs>
    <ds:schemaRef ds:uri="http://schemas.microsoft.com/office/infopath/2007/PartnerControls"/>
    <ds:schemaRef ds:uri="e27b0c4a-e52c-4a9d-a1f2-444a905929e2"/>
    <ds:schemaRef ds:uri="7b2bf855-4b99-4523-8a28-c0526f8a6830"/>
    <ds:schemaRef ds:uri="http://purl.org/dc/dcmitype/"/>
    <ds:schemaRef ds:uri="http://schemas.openxmlformats.org/package/2006/metadata/core-properties"/>
    <ds:schemaRef ds:uri="http://www.w3.org/XML/1998/namespace"/>
    <ds:schemaRef ds:uri="94ffc4b0-5353-4349-8cc3-8e471de1b72c"/>
    <ds:schemaRef ds:uri="http://schemas.microsoft.com/office/2006/documentManagement/types"/>
    <ds:schemaRef ds:uri="http://purl.org/dc/elements/1.1/"/>
    <ds:schemaRef ds:uri="http://schemas.microsoft.com/sharepoint/v4"/>
    <ds:schemaRef ds:uri="484c8c59-755d-4516-b8d2-1621b38262b4"/>
    <ds:schemaRef ds:uri="ecb119d4-d563-4bdc-ad82-2d690c88c5f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3173109-BF86-4CA1-BF1C-AF82B501ED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b119d4-d563-4bdc-ad82-2d690c88c5f7"/>
    <ds:schemaRef ds:uri="484c8c59-755d-4516-b8d2-1621b38262b4"/>
    <ds:schemaRef ds:uri="e27b0c4a-e52c-4a9d-a1f2-444a905929e2"/>
    <ds:schemaRef ds:uri="94ffc4b0-5353-4349-8cc3-8e471de1b72c"/>
    <ds:schemaRef ds:uri="7b2bf855-4b99-4523-8a28-c0526f8a6830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4DBFE-A14E-456E-A9CF-3658796A81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0338D6F-3AA8-45E2-BBFD-0A6AB9B470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ANGLAIS</vt:lpstr>
      <vt:lpstr>FRANÇAIS</vt:lpstr>
      <vt:lpstr>ANGLAIS!Zone_d_impression</vt:lpstr>
      <vt:lpstr>FRANÇAIS!Zone_d_impression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2012-05-02T16:23:31Z</dcterms:created>
  <dcterms:modified xsi:type="dcterms:W3CDTF">2025-07-21T15:59:44Z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0x0101007C0EA845696D1948BDEEFC7B350361630100B08C5A147E46AA43866F3438FE350128</vt:lpwstr>
  </property>
  <property fmtid="{D5CDD505-2E9C-101B-9397-08002B2CF9AE}" pid="3" name="_dlc_DocIdItemGuid">
    <vt:lpwstr>1a338f51-3ec6-4150-b30e-ada62b2b9ed0</vt:lpwstr>
  </property>
  <property fmtid="{D5CDD505-2E9C-101B-9397-08002B2CF9AE}" pid="4" name="TfBusinessProcess">
    <vt:lpwstr>12;#APFMC|5e323734-3c20-4f43-979b-7ae025a18a69</vt:lpwstr>
  </property>
  <property fmtid="{D5CDD505-2E9C-101B-9397-08002B2CF9AE}" pid="5" name="MediaServiceImageTags">
    <vt:lpwstr/>
  </property>
  <property fmtid="{D5CDD505-2E9C-101B-9397-08002B2CF9AE}" pid="6" name="TfClassification">
    <vt:lpwstr>16;#Analysis and Contracting|f8978233-d840-4582-836a-26dd0dc426dc</vt:lpwstr>
  </property>
  <property fmtid="{D5CDD505-2E9C-101B-9397-08002B2CF9AE}" pid="7" name="TfDocType">
    <vt:lpwstr/>
  </property>
  <property fmtid="{D5CDD505-2E9C-101B-9397-08002B2CF9AE}" pid="8" name="TfProject">
    <vt:lpwstr/>
  </property>
</Properties>
</file>